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5495" windowHeight="8190" activeTab="5"/>
  </bookViews>
  <sheets>
    <sheet name="Major Front" sheetId="1" r:id="rId1"/>
    <sheet name="Minor Front" sheetId="2" r:id="rId2"/>
    <sheet name="Major Minerals" sheetId="3" r:id="rId3"/>
    <sheet name="Minor Minerals" sheetId="4" r:id="rId4"/>
    <sheet name="Office Major" sheetId="5" r:id="rId5"/>
    <sheet name="Office Minor" sheetId="6" r:id="rId6"/>
    <sheet name="Distt.Major" sheetId="7" r:id="rId7"/>
    <sheet name="Distt.Minor" sheetId="8" r:id="rId8"/>
    <sheet name="Distt. Major Minerals" sheetId="13" r:id="rId9"/>
    <sheet name="Distt. Minor Minerals" sheetId="14" r:id="rId10"/>
    <sheet name="Categorywise" sheetId="9" r:id="rId11"/>
    <sheet name="Cerclewise  ML QL" sheetId="10" r:id="rId12"/>
    <sheet name="Distt. Lease" sheetId="11" r:id="rId13"/>
    <sheet name="Revenue Major Minor" sheetId="12" r:id="rId14"/>
    <sheet name="QL" sheetId="15" r:id="rId15"/>
    <sheet name="8A" sheetId="16" r:id="rId16"/>
    <sheet name="ML QL STP WO" sheetId="18" r:id="rId17"/>
    <sheet name="Sheet1" sheetId="19" r:id="rId18"/>
    <sheet name="Sheet2" sheetId="20" r:id="rId19"/>
    <sheet name="Sheet3" sheetId="21" r:id="rId20"/>
    <sheet name="Sheet4" sheetId="22" r:id="rId21"/>
  </sheets>
  <definedNames>
    <definedName name="_xlnm._FilterDatabase" localSheetId="15" hidden="1">'8A'!$H$1:$H$54</definedName>
    <definedName name="_xlnm._FilterDatabase" localSheetId="6" hidden="1">Distt.Major!$B$1:$B$231</definedName>
    <definedName name="_xlnm._FilterDatabase" localSheetId="5" hidden="1">'Office Minor'!$A$6:$H$20</definedName>
    <definedName name="_xlnm.Print_Area" localSheetId="11">'Cerclewise  ML QL'!$A$1:$E$75</definedName>
    <definedName name="_xlnm.Print_Area" localSheetId="9">'Distt. Minor Minerals'!$A$1:$H$677</definedName>
    <definedName name="_xlnm.Print_Area" localSheetId="6">Distt.Major!$A$1:$H$225</definedName>
    <definedName name="_xlnm.Print_Area" localSheetId="7">Distt.Minor!$A$1:$H$629</definedName>
    <definedName name="_xlnm.Print_Area" localSheetId="0">'Major Front'!$A$1:$H$32</definedName>
    <definedName name="_xlnm.Print_Area" localSheetId="2">'Major Minerals'!$A$1:$J$250</definedName>
    <definedName name="_xlnm.Print_Area" localSheetId="1">'Minor Front'!$A$1:$H$46</definedName>
    <definedName name="_xlnm.Print_Area" localSheetId="3">'Minor Minerals'!$A$1:$H$799</definedName>
    <definedName name="_xlnm.Print_Area" localSheetId="4">'Office Major'!$A$1:$H$271</definedName>
    <definedName name="_xlnm.Print_Area" localSheetId="5">'Office Minor'!$A$1:$H$866</definedName>
  </definedNames>
  <calcPr calcId="145621"/>
</workbook>
</file>

<file path=xl/calcChain.xml><?xml version="1.0" encoding="utf-8"?>
<calcChain xmlns="http://schemas.openxmlformats.org/spreadsheetml/2006/main">
  <c r="F24" i="15" l="1"/>
  <c r="M687" i="6"/>
  <c r="H23" i="15"/>
  <c r="H24" i="15" s="1"/>
  <c r="L24" i="15" s="1"/>
  <c r="G23" i="15"/>
  <c r="G24" i="15" s="1"/>
  <c r="K24" i="15" s="1"/>
  <c r="F23" i="15"/>
  <c r="D60" i="8"/>
  <c r="E60" i="8"/>
  <c r="F60" i="8"/>
  <c r="G60" i="8"/>
  <c r="H60" i="8"/>
  <c r="C60" i="8"/>
  <c r="D306" i="8"/>
  <c r="E306" i="8"/>
  <c r="F306" i="8"/>
  <c r="G306" i="8"/>
  <c r="H306" i="8"/>
  <c r="C306" i="8"/>
  <c r="K306" i="8"/>
  <c r="F77" i="5"/>
  <c r="F791" i="6"/>
  <c r="F790" i="6"/>
  <c r="F776" i="6" l="1"/>
  <c r="F763" i="6"/>
  <c r="F748" i="6"/>
  <c r="F731" i="6"/>
  <c r="F729" i="6"/>
  <c r="F693" i="6"/>
  <c r="I691" i="6"/>
  <c r="F671" i="6"/>
  <c r="F659" i="6"/>
  <c r="F614" i="6"/>
  <c r="F599" i="6"/>
  <c r="F566" i="6"/>
  <c r="F562" i="6"/>
  <c r="F551" i="6"/>
  <c r="F534" i="6"/>
  <c r="F515" i="6"/>
  <c r="F518" i="6"/>
  <c r="F517" i="6"/>
  <c r="F514" i="6"/>
  <c r="F513" i="6"/>
  <c r="F483" i="6"/>
  <c r="F478" i="6"/>
  <c r="F477" i="6"/>
  <c r="F476" i="6"/>
  <c r="F466" i="6"/>
  <c r="F465" i="6"/>
  <c r="F448" i="6"/>
  <c r="F434" i="6"/>
  <c r="F415" i="6"/>
  <c r="F398" i="6"/>
  <c r="F382" i="6"/>
  <c r="F366" i="6"/>
  <c r="F365" i="6"/>
  <c r="F318" i="6" l="1"/>
  <c r="F305" i="6"/>
  <c r="F304" i="6"/>
  <c r="F291" i="6"/>
  <c r="F274" i="6"/>
  <c r="F273" i="6"/>
  <c r="F272" i="6"/>
  <c r="F259" i="6"/>
  <c r="F257" i="6"/>
  <c r="F256" i="6"/>
  <c r="F247" i="6"/>
  <c r="F246" i="6"/>
  <c r="F214" i="6"/>
  <c r="F198" i="6"/>
  <c r="F172" i="6"/>
  <c r="F74" i="6"/>
  <c r="F51" i="6"/>
  <c r="F158" i="6"/>
  <c r="F157" i="6"/>
  <c r="F145" i="6"/>
  <c r="F142" i="6"/>
  <c r="F141" i="6"/>
  <c r="F111" i="6"/>
  <c r="F108" i="6"/>
  <c r="F92" i="6"/>
  <c r="F46" i="6"/>
  <c r="F45" i="6"/>
  <c r="F33" i="6"/>
  <c r="F30" i="6"/>
  <c r="F12" i="6"/>
  <c r="F16" i="6"/>
  <c r="F18" i="5"/>
  <c r="F39" i="5"/>
  <c r="E27" i="10" l="1"/>
  <c r="D607" i="4" l="1"/>
  <c r="E607" i="4"/>
  <c r="F607" i="4"/>
  <c r="G607" i="4"/>
  <c r="H607" i="4"/>
  <c r="C607" i="4"/>
  <c r="D36" i="3"/>
  <c r="E36" i="3"/>
  <c r="F36" i="3"/>
  <c r="G36" i="3"/>
  <c r="H36" i="3"/>
  <c r="C36" i="3"/>
  <c r="D49" i="3"/>
  <c r="E49" i="3"/>
  <c r="F49" i="3"/>
  <c r="G49" i="3"/>
  <c r="H49" i="3"/>
  <c r="C49" i="3"/>
  <c r="D148" i="8" l="1"/>
  <c r="E148" i="8"/>
  <c r="F148" i="8"/>
  <c r="G148" i="8"/>
  <c r="H148" i="8"/>
  <c r="D152" i="8"/>
  <c r="E152" i="8"/>
  <c r="F152" i="8"/>
  <c r="G152" i="8"/>
  <c r="H152" i="8"/>
  <c r="C151" i="8"/>
  <c r="D147" i="8"/>
  <c r="E147" i="8"/>
  <c r="F147" i="8"/>
  <c r="G147" i="8"/>
  <c r="H147" i="8"/>
  <c r="D388" i="8"/>
  <c r="E388" i="8"/>
  <c r="F388" i="8"/>
  <c r="G388" i="8"/>
  <c r="H388" i="8"/>
  <c r="D166" i="8"/>
  <c r="E166" i="8"/>
  <c r="F166" i="8"/>
  <c r="G166" i="8"/>
  <c r="H166" i="8"/>
  <c r="C166" i="8"/>
  <c r="D151" i="8"/>
  <c r="E151" i="8"/>
  <c r="F151" i="8"/>
  <c r="G151" i="8"/>
  <c r="H151" i="8"/>
  <c r="C147" i="8"/>
  <c r="G392" i="8" l="1"/>
  <c r="K143" i="8"/>
  <c r="D66" i="7"/>
  <c r="E66" i="7"/>
  <c r="F66" i="7"/>
  <c r="G66" i="7"/>
  <c r="H66" i="7"/>
  <c r="C66" i="7"/>
  <c r="D25" i="4" l="1"/>
  <c r="E25" i="4"/>
  <c r="F25" i="4"/>
  <c r="G25" i="4"/>
  <c r="H25" i="4"/>
  <c r="C25" i="4"/>
  <c r="H405" i="6"/>
  <c r="G405" i="6"/>
  <c r="F405" i="6"/>
  <c r="E405" i="6"/>
  <c r="D405" i="6"/>
  <c r="C405" i="6"/>
  <c r="D264" i="6" l="1"/>
  <c r="E264" i="6"/>
  <c r="F264" i="6"/>
  <c r="G264" i="6"/>
  <c r="H264" i="6"/>
  <c r="C264" i="6"/>
  <c r="D135" i="3" l="1"/>
  <c r="E135" i="3"/>
  <c r="G135" i="3"/>
  <c r="H135" i="3"/>
  <c r="D184" i="8"/>
  <c r="E184" i="8"/>
  <c r="F184" i="8"/>
  <c r="G184" i="8"/>
  <c r="H184" i="8"/>
  <c r="D183" i="8"/>
  <c r="E183" i="8"/>
  <c r="F183" i="8"/>
  <c r="G183" i="8"/>
  <c r="H183" i="8"/>
  <c r="C184" i="8"/>
  <c r="C183" i="8"/>
  <c r="C78" i="5"/>
  <c r="C58" i="10" s="1"/>
  <c r="D58" i="10"/>
  <c r="E9" i="10"/>
  <c r="E58" i="10"/>
  <c r="C135" i="3" l="1"/>
  <c r="C72" i="7"/>
  <c r="D394" i="8"/>
  <c r="E394" i="8"/>
  <c r="F394" i="8"/>
  <c r="G394" i="8"/>
  <c r="H394" i="8"/>
  <c r="D393" i="8"/>
  <c r="E393" i="8"/>
  <c r="F393" i="8"/>
  <c r="G393" i="8"/>
  <c r="H393" i="8"/>
  <c r="D392" i="8"/>
  <c r="E392" i="8"/>
  <c r="F392" i="8"/>
  <c r="H392" i="8"/>
  <c r="D391" i="8"/>
  <c r="E391" i="8"/>
  <c r="F391" i="8"/>
  <c r="G391" i="8"/>
  <c r="H391" i="8"/>
  <c r="D390" i="8"/>
  <c r="E390" i="8"/>
  <c r="G390" i="8"/>
  <c r="H390" i="8"/>
  <c r="D389" i="8"/>
  <c r="E389" i="8"/>
  <c r="F389" i="8"/>
  <c r="G389" i="8"/>
  <c r="H389" i="8"/>
  <c r="C394" i="8"/>
  <c r="C393" i="8"/>
  <c r="C392" i="8" l="1"/>
  <c r="C391" i="8"/>
  <c r="C390" i="8"/>
  <c r="C389" i="8"/>
  <c r="C388" i="8"/>
  <c r="I58" i="5"/>
  <c r="I63" i="5"/>
  <c r="I64" i="5"/>
  <c r="E56" i="10" l="1"/>
  <c r="H574" i="8"/>
  <c r="D582" i="8"/>
  <c r="E582" i="8"/>
  <c r="F582" i="8"/>
  <c r="G582" i="8"/>
  <c r="H582" i="8"/>
  <c r="C582" i="8"/>
  <c r="D185" i="7"/>
  <c r="E185" i="7"/>
  <c r="D184" i="7"/>
  <c r="E184" i="7"/>
  <c r="D183" i="7"/>
  <c r="E183" i="7"/>
  <c r="E53" i="10"/>
  <c r="D65" i="8" l="1"/>
  <c r="E65" i="8"/>
  <c r="F65" i="8"/>
  <c r="G65" i="8"/>
  <c r="H65" i="8"/>
  <c r="C65" i="8"/>
  <c r="C61" i="8"/>
  <c r="I381" i="6"/>
  <c r="I383" i="6"/>
  <c r="I384" i="6"/>
  <c r="I385" i="6"/>
  <c r="I386" i="6"/>
  <c r="I387" i="6"/>
  <c r="C390" i="6"/>
  <c r="D390" i="6"/>
  <c r="E390" i="6"/>
  <c r="F390" i="6"/>
  <c r="G390" i="6"/>
  <c r="H390" i="6"/>
  <c r="D572" i="8"/>
  <c r="E572" i="8"/>
  <c r="F572" i="8"/>
  <c r="G572" i="8"/>
  <c r="H572" i="8"/>
  <c r="C572" i="8"/>
  <c r="D538" i="8"/>
  <c r="G690" i="4"/>
  <c r="D565" i="8"/>
  <c r="E565" i="8"/>
  <c r="F565" i="8"/>
  <c r="G565" i="8"/>
  <c r="H565" i="8"/>
  <c r="E346" i="8"/>
  <c r="F346" i="8"/>
  <c r="G346" i="8"/>
  <c r="H346" i="8"/>
  <c r="E345" i="8"/>
  <c r="F345" i="8"/>
  <c r="G345" i="8"/>
  <c r="H345" i="8"/>
  <c r="H344" i="8"/>
  <c r="H343" i="8"/>
  <c r="E342" i="8"/>
  <c r="F342" i="8"/>
  <c r="G342" i="8"/>
  <c r="H342" i="8"/>
  <c r="H341" i="8"/>
  <c r="H340" i="8"/>
  <c r="H339" i="8"/>
  <c r="H338" i="8"/>
  <c r="H337" i="8"/>
  <c r="H336" i="8"/>
  <c r="H335" i="8"/>
  <c r="E26" i="10" l="1"/>
  <c r="D10" i="8" l="1"/>
  <c r="E10" i="8"/>
  <c r="F10" i="8"/>
  <c r="G10" i="8"/>
  <c r="H10" i="8"/>
  <c r="D9" i="8"/>
  <c r="E9" i="8"/>
  <c r="F9" i="8"/>
  <c r="G9" i="8"/>
  <c r="H9" i="8"/>
  <c r="C9" i="8"/>
  <c r="D165" i="8"/>
  <c r="E165" i="8"/>
  <c r="F165" i="8"/>
  <c r="G165" i="8"/>
  <c r="H165" i="8"/>
  <c r="C165" i="8"/>
  <c r="D164" i="8"/>
  <c r="E164" i="8"/>
  <c r="F164" i="8"/>
  <c r="G164" i="8"/>
  <c r="H164" i="8"/>
  <c r="C164" i="8"/>
  <c r="E59" i="10" l="1"/>
  <c r="D558" i="8"/>
  <c r="E558" i="8"/>
  <c r="F558" i="8"/>
  <c r="G558" i="8"/>
  <c r="H558" i="8"/>
  <c r="C558" i="8"/>
  <c r="D695" i="4"/>
  <c r="E695" i="4"/>
  <c r="F695" i="4"/>
  <c r="G695" i="4"/>
  <c r="H695" i="4"/>
  <c r="C695" i="4"/>
  <c r="D616" i="4"/>
  <c r="E616" i="4"/>
  <c r="F616" i="4"/>
  <c r="G616" i="4"/>
  <c r="H616" i="4"/>
  <c r="D604" i="4"/>
  <c r="E604" i="4"/>
  <c r="F604" i="4"/>
  <c r="G604" i="4"/>
  <c r="H604" i="4"/>
  <c r="D536" i="4"/>
  <c r="E536" i="4"/>
  <c r="F536" i="4"/>
  <c r="G536" i="4"/>
  <c r="H536" i="4"/>
  <c r="D482" i="4"/>
  <c r="E482" i="4"/>
  <c r="F482" i="4"/>
  <c r="G482" i="4"/>
  <c r="H482" i="4"/>
  <c r="D398" i="4"/>
  <c r="E398" i="4"/>
  <c r="F398" i="4"/>
  <c r="G398" i="4"/>
  <c r="H398" i="4"/>
  <c r="D386" i="4"/>
  <c r="E386" i="4"/>
  <c r="F386" i="4"/>
  <c r="G386" i="4"/>
  <c r="H386" i="4"/>
  <c r="D264" i="4"/>
  <c r="E264" i="4"/>
  <c r="F264" i="4"/>
  <c r="G264" i="4"/>
  <c r="H264" i="4"/>
  <c r="D195" i="4"/>
  <c r="E195" i="4"/>
  <c r="F195" i="4"/>
  <c r="G195" i="4"/>
  <c r="H195" i="4"/>
  <c r="D43" i="4"/>
  <c r="E43" i="4"/>
  <c r="F43" i="4"/>
  <c r="G43" i="4"/>
  <c r="H43" i="4"/>
  <c r="D207" i="4"/>
  <c r="E207" i="4"/>
  <c r="F207" i="4"/>
  <c r="G207" i="4"/>
  <c r="H207" i="4"/>
  <c r="E23" i="10"/>
  <c r="E15" i="7" l="1"/>
  <c r="E131" i="13" s="1"/>
  <c r="D425" i="8"/>
  <c r="E425" i="8"/>
  <c r="F425" i="8"/>
  <c r="G425" i="8"/>
  <c r="H425" i="8"/>
  <c r="E11" i="10"/>
  <c r="E72" i="10"/>
  <c r="D111" i="4"/>
  <c r="E111" i="4"/>
  <c r="F111" i="4"/>
  <c r="G111" i="4"/>
  <c r="H111" i="4"/>
  <c r="C111" i="4"/>
  <c r="D38" i="8"/>
  <c r="E38" i="8"/>
  <c r="F38" i="8"/>
  <c r="G38" i="8"/>
  <c r="H38" i="8"/>
  <c r="D39" i="8"/>
  <c r="E39" i="8"/>
  <c r="F39" i="8"/>
  <c r="G39" i="8"/>
  <c r="H39" i="8"/>
  <c r="C39" i="8"/>
  <c r="C38" i="8"/>
  <c r="D296" i="8"/>
  <c r="E296" i="8"/>
  <c r="F296" i="8"/>
  <c r="G296" i="8"/>
  <c r="H296" i="8"/>
  <c r="C296" i="8"/>
  <c r="D27" i="8"/>
  <c r="E27" i="8"/>
  <c r="F27" i="8"/>
  <c r="G27" i="8"/>
  <c r="H27" i="8"/>
  <c r="C27" i="8"/>
  <c r="I103" i="6" l="1"/>
  <c r="I104" i="6"/>
  <c r="I105" i="6"/>
  <c r="I106" i="6"/>
  <c r="I107" i="6"/>
  <c r="I109" i="6"/>
  <c r="I110" i="6"/>
  <c r="I112" i="6"/>
  <c r="I113" i="6"/>
  <c r="I114" i="6"/>
  <c r="D430" i="8"/>
  <c r="E430" i="8"/>
  <c r="F430" i="8"/>
  <c r="G430" i="8"/>
  <c r="H430" i="8"/>
  <c r="C430" i="8"/>
  <c r="D427" i="8"/>
  <c r="E427" i="8"/>
  <c r="F427" i="8"/>
  <c r="G427" i="8"/>
  <c r="H427" i="8"/>
  <c r="D426" i="8"/>
  <c r="E426" i="8"/>
  <c r="F426" i="8"/>
  <c r="G426" i="8"/>
  <c r="H426" i="8"/>
  <c r="C426" i="8"/>
  <c r="C425" i="8"/>
  <c r="D424" i="8"/>
  <c r="E424" i="8"/>
  <c r="F424" i="8"/>
  <c r="G424" i="8"/>
  <c r="H424" i="8"/>
  <c r="C424" i="8"/>
  <c r="D423" i="8"/>
  <c r="E423" i="8"/>
  <c r="F423" i="8"/>
  <c r="G423" i="8"/>
  <c r="H423" i="8"/>
  <c r="C423" i="8"/>
  <c r="C421" i="8"/>
  <c r="C420" i="8"/>
  <c r="D18" i="8" l="1"/>
  <c r="E18" i="8"/>
  <c r="F18" i="8"/>
  <c r="G18" i="8"/>
  <c r="H18" i="8"/>
  <c r="C18" i="8"/>
  <c r="D17" i="8"/>
  <c r="E17" i="8"/>
  <c r="F17" i="8"/>
  <c r="G17" i="8"/>
  <c r="H17" i="8"/>
  <c r="D16" i="8"/>
  <c r="E16" i="8"/>
  <c r="F16" i="8"/>
  <c r="G16" i="8"/>
  <c r="H16" i="8"/>
  <c r="D15" i="8"/>
  <c r="E15" i="8"/>
  <c r="F15" i="8"/>
  <c r="G15" i="8"/>
  <c r="H15" i="8"/>
  <c r="C15" i="8"/>
  <c r="D14" i="8"/>
  <c r="E14" i="8"/>
  <c r="F14" i="8"/>
  <c r="G14" i="8"/>
  <c r="H14" i="8"/>
  <c r="C14" i="8"/>
  <c r="D13" i="8"/>
  <c r="E13" i="8"/>
  <c r="F13" i="8"/>
  <c r="G13" i="8"/>
  <c r="H13" i="8"/>
  <c r="C13" i="8"/>
  <c r="C10" i="8"/>
  <c r="D8" i="8"/>
  <c r="E8" i="8"/>
  <c r="F8" i="8"/>
  <c r="G8" i="8"/>
  <c r="H8" i="8"/>
  <c r="C8" i="8"/>
  <c r="E57" i="10" l="1"/>
  <c r="C24" i="4"/>
  <c r="E51" i="10"/>
  <c r="E10" i="10"/>
  <c r="G18" i="1"/>
  <c r="F18" i="1"/>
  <c r="E18" i="1"/>
  <c r="D469" i="8"/>
  <c r="E469" i="8"/>
  <c r="F469" i="8"/>
  <c r="G469" i="8"/>
  <c r="H469" i="8"/>
  <c r="D702" i="4"/>
  <c r="E702" i="4"/>
  <c r="F702" i="4"/>
  <c r="G702" i="4"/>
  <c r="H702" i="4"/>
  <c r="C702" i="4"/>
  <c r="D648" i="4"/>
  <c r="E648" i="4"/>
  <c r="F648" i="4"/>
  <c r="G648" i="4"/>
  <c r="H648" i="4"/>
  <c r="C648" i="4"/>
  <c r="D429" i="4"/>
  <c r="E429" i="4"/>
  <c r="F429" i="4"/>
  <c r="G429" i="4"/>
  <c r="H429" i="4"/>
  <c r="C429" i="4"/>
  <c r="D10" i="4"/>
  <c r="E10" i="4"/>
  <c r="F10" i="4"/>
  <c r="G10" i="4"/>
  <c r="H10" i="4"/>
  <c r="D17" i="4"/>
  <c r="E17" i="4"/>
  <c r="F17" i="4"/>
  <c r="G17" i="4"/>
  <c r="H17" i="4"/>
  <c r="D521" i="6" l="1"/>
  <c r="E521" i="6"/>
  <c r="F521" i="6"/>
  <c r="G521" i="6"/>
  <c r="H521" i="6"/>
  <c r="C521" i="6"/>
  <c r="I9" i="6" l="1"/>
  <c r="I10" i="6"/>
  <c r="I11" i="6"/>
  <c r="I13" i="6"/>
  <c r="I14" i="6"/>
  <c r="I15" i="6"/>
  <c r="I17" i="6"/>
  <c r="I25" i="6"/>
  <c r="I26" i="6"/>
  <c r="I27" i="6"/>
  <c r="I28" i="6"/>
  <c r="I29" i="6"/>
  <c r="I31" i="6"/>
  <c r="I32" i="6"/>
  <c r="I34" i="6"/>
  <c r="I42" i="6"/>
  <c r="I43" i="6"/>
  <c r="I44" i="6"/>
  <c r="I47" i="6"/>
  <c r="I48" i="6"/>
  <c r="I49" i="6"/>
  <c r="I50" i="6"/>
  <c r="I52" i="6"/>
  <c r="I60" i="6"/>
  <c r="I61" i="6"/>
  <c r="I62" i="6"/>
  <c r="I63" i="6"/>
  <c r="I64" i="6"/>
  <c r="I65" i="6"/>
  <c r="I75" i="6"/>
  <c r="I76" i="6"/>
  <c r="I77" i="6"/>
  <c r="I78" i="6"/>
  <c r="I79" i="6"/>
  <c r="I80" i="6"/>
  <c r="I81" i="6"/>
  <c r="I90" i="6"/>
  <c r="I91" i="6"/>
  <c r="I93" i="6"/>
  <c r="I94" i="6"/>
  <c r="I123" i="6"/>
  <c r="I124" i="6"/>
  <c r="I125" i="6"/>
  <c r="I126" i="6"/>
  <c r="I127" i="6"/>
  <c r="I128" i="6"/>
  <c r="I129" i="6"/>
  <c r="I130" i="6"/>
  <c r="I131" i="6"/>
  <c r="I143" i="6"/>
  <c r="I144" i="6"/>
  <c r="I146" i="6"/>
  <c r="I147" i="6"/>
  <c r="I148" i="6"/>
  <c r="I156" i="6"/>
  <c r="I159" i="6"/>
  <c r="I167" i="6"/>
  <c r="I168" i="6"/>
  <c r="I169" i="6"/>
  <c r="I170" i="6"/>
  <c r="I171" i="6"/>
  <c r="I173" i="6"/>
  <c r="I174" i="6"/>
  <c r="I175" i="6"/>
  <c r="I176" i="6"/>
  <c r="I177" i="6"/>
  <c r="I178" i="6"/>
  <c r="I179" i="6"/>
  <c r="I180" i="6"/>
  <c r="I181" i="6"/>
  <c r="I182" i="6"/>
  <c r="I183" i="6"/>
  <c r="I191" i="6"/>
  <c r="I192" i="6"/>
  <c r="I193" i="6"/>
  <c r="I194" i="6"/>
  <c r="I195" i="6"/>
  <c r="I196" i="6"/>
  <c r="I197" i="6"/>
  <c r="I206" i="6"/>
  <c r="I215" i="6"/>
  <c r="I216" i="6"/>
  <c r="I217" i="6"/>
  <c r="I218" i="6"/>
  <c r="I219" i="6"/>
  <c r="I220" i="6"/>
  <c r="I221" i="6"/>
  <c r="I222" i="6"/>
  <c r="I231" i="6"/>
  <c r="I232" i="6"/>
  <c r="I233" i="6"/>
  <c r="I234" i="6"/>
  <c r="I235" i="6"/>
  <c r="I244" i="6"/>
  <c r="I245" i="6"/>
  <c r="I248" i="6"/>
  <c r="I249" i="6"/>
  <c r="I250" i="6"/>
  <c r="I251" i="6"/>
  <c r="I252" i="6"/>
  <c r="I253" i="6"/>
  <c r="I254" i="6"/>
  <c r="I255" i="6"/>
  <c r="I258" i="6"/>
  <c r="I260" i="6"/>
  <c r="I261" i="6"/>
  <c r="I270" i="6"/>
  <c r="I271" i="6"/>
  <c r="I275" i="6"/>
  <c r="I276" i="6"/>
  <c r="I277" i="6"/>
  <c r="I278" i="6"/>
  <c r="I279" i="6"/>
  <c r="I280" i="6"/>
  <c r="I281" i="6"/>
  <c r="I289" i="6"/>
  <c r="I290" i="6"/>
  <c r="I300" i="6"/>
  <c r="I301" i="6"/>
  <c r="I302" i="6"/>
  <c r="I303" i="6"/>
  <c r="I306" i="6"/>
  <c r="I314" i="6"/>
  <c r="I315" i="6"/>
  <c r="I316" i="6"/>
  <c r="I317" i="6"/>
  <c r="I319" i="6"/>
  <c r="I320" i="6"/>
  <c r="I321" i="6"/>
  <c r="I329" i="6"/>
  <c r="I330" i="6"/>
  <c r="I331" i="6"/>
  <c r="I339" i="6"/>
  <c r="I340" i="6"/>
  <c r="I341" i="6"/>
  <c r="I342" i="6"/>
  <c r="I343" i="6"/>
  <c r="I344" i="6"/>
  <c r="I345" i="6"/>
  <c r="I346" i="6"/>
  <c r="I347" i="6"/>
  <c r="I348" i="6"/>
  <c r="I349" i="6"/>
  <c r="I350" i="6"/>
  <c r="I351" i="6"/>
  <c r="I360" i="6"/>
  <c r="I361" i="6"/>
  <c r="I362" i="6"/>
  <c r="I363" i="6"/>
  <c r="I364" i="6"/>
  <c r="I367" i="6"/>
  <c r="I368" i="6"/>
  <c r="I369" i="6"/>
  <c r="I370" i="6"/>
  <c r="I371" i="6"/>
  <c r="I395" i="6"/>
  <c r="I396" i="6"/>
  <c r="I397" i="6"/>
  <c r="I399" i="6"/>
  <c r="I400" i="6"/>
  <c r="I401" i="6"/>
  <c r="I402" i="6"/>
  <c r="I410" i="6"/>
  <c r="I411" i="6"/>
  <c r="I412" i="6"/>
  <c r="I413" i="6"/>
  <c r="I414" i="6"/>
  <c r="I416" i="6"/>
  <c r="I417" i="6"/>
  <c r="I418" i="6"/>
  <c r="I419" i="6"/>
  <c r="I420" i="6"/>
  <c r="I421" i="6"/>
  <c r="I429" i="6"/>
  <c r="I430" i="6"/>
  <c r="I431" i="6"/>
  <c r="I432" i="6"/>
  <c r="I433" i="6"/>
  <c r="I435" i="6"/>
  <c r="I443" i="6"/>
  <c r="I444" i="6"/>
  <c r="I445" i="6"/>
  <c r="I446" i="6"/>
  <c r="I447" i="6"/>
  <c r="I449" i="6"/>
  <c r="I450" i="6"/>
  <c r="I451" i="6"/>
  <c r="I452" i="6"/>
  <c r="I453" i="6"/>
  <c r="I461" i="6"/>
  <c r="I463" i="6"/>
  <c r="I464" i="6"/>
  <c r="I475" i="6"/>
  <c r="I479" i="6"/>
  <c r="I480" i="6"/>
  <c r="I481" i="6"/>
  <c r="I482" i="6"/>
  <c r="I484" i="6"/>
  <c r="I485" i="6"/>
  <c r="I486" i="6"/>
  <c r="I487" i="6"/>
  <c r="I488" i="6"/>
  <c r="I489" i="6"/>
  <c r="I490" i="6"/>
  <c r="I498" i="6"/>
  <c r="I499" i="6"/>
  <c r="I500" i="6"/>
  <c r="I501" i="6"/>
  <c r="I509" i="6"/>
  <c r="I510" i="6"/>
  <c r="I511" i="6"/>
  <c r="I512" i="6"/>
  <c r="I516" i="6"/>
  <c r="I526" i="6"/>
  <c r="I527" i="6"/>
  <c r="I528" i="6"/>
  <c r="I529" i="6"/>
  <c r="I530" i="6"/>
  <c r="I531" i="6"/>
  <c r="I532" i="6"/>
  <c r="I533" i="6"/>
  <c r="I535" i="6"/>
  <c r="I536" i="6"/>
  <c r="I544" i="6"/>
  <c r="I545" i="6"/>
  <c r="I546" i="6"/>
  <c r="I547" i="6"/>
  <c r="I548" i="6"/>
  <c r="I549" i="6"/>
  <c r="I550" i="6"/>
  <c r="I552" i="6"/>
  <c r="I553" i="6"/>
  <c r="I554" i="6"/>
  <c r="I563" i="6"/>
  <c r="I564" i="6"/>
  <c r="I565" i="6"/>
  <c r="I567" i="6"/>
  <c r="I568" i="6"/>
  <c r="I569" i="6"/>
  <c r="I570" i="6"/>
  <c r="I581" i="6"/>
  <c r="I582" i="6"/>
  <c r="I583" i="6"/>
  <c r="I584" i="6"/>
  <c r="I585" i="6"/>
  <c r="I586" i="6"/>
  <c r="I587" i="6"/>
  <c r="I588" i="6"/>
  <c r="I596" i="6"/>
  <c r="I597" i="6"/>
  <c r="I598" i="6"/>
  <c r="I600" i="6"/>
  <c r="I601" i="6"/>
  <c r="I602" i="6"/>
  <c r="I603" i="6"/>
  <c r="I604" i="6"/>
  <c r="I605" i="6"/>
  <c r="I615" i="6"/>
  <c r="I616" i="6"/>
  <c r="I617" i="6"/>
  <c r="I618" i="6"/>
  <c r="I628" i="6"/>
  <c r="I640" i="6"/>
  <c r="I652" i="6"/>
  <c r="I653" i="6"/>
  <c r="I654" i="6"/>
  <c r="I655" i="6"/>
  <c r="I656" i="6"/>
  <c r="I657" i="6"/>
  <c r="I658" i="6"/>
  <c r="I660" i="6"/>
  <c r="I661" i="6"/>
  <c r="I670" i="6"/>
  <c r="I672" i="6"/>
  <c r="I673" i="6"/>
  <c r="I674" i="6"/>
  <c r="I675" i="6"/>
  <c r="I676" i="6"/>
  <c r="I677" i="6"/>
  <c r="I678" i="6"/>
  <c r="I687" i="6"/>
  <c r="I688" i="6"/>
  <c r="I689" i="6"/>
  <c r="I690" i="6"/>
  <c r="I692" i="6"/>
  <c r="I694" i="6"/>
  <c r="I703" i="6"/>
  <c r="I704" i="6"/>
  <c r="I705" i="6"/>
  <c r="I706" i="6"/>
  <c r="I707" i="6"/>
  <c r="I708" i="6"/>
  <c r="I709" i="6"/>
  <c r="I710" i="6"/>
  <c r="I711" i="6"/>
  <c r="I712" i="6"/>
  <c r="I713" i="6"/>
  <c r="I714" i="6"/>
  <c r="I715" i="6"/>
  <c r="I716" i="6"/>
  <c r="I717" i="6"/>
  <c r="I726" i="6"/>
  <c r="I727" i="6"/>
  <c r="I728" i="6"/>
  <c r="I730" i="6"/>
  <c r="I732" i="6"/>
  <c r="I733" i="6"/>
  <c r="I734" i="6"/>
  <c r="I743" i="6"/>
  <c r="I744" i="6"/>
  <c r="I745" i="6"/>
  <c r="I746" i="6"/>
  <c r="I747" i="6"/>
  <c r="I749" i="6"/>
  <c r="I750" i="6"/>
  <c r="I751" i="6"/>
  <c r="I752" i="6"/>
  <c r="I753" i="6"/>
  <c r="I754" i="6"/>
  <c r="I762" i="6"/>
  <c r="I771" i="6"/>
  <c r="I772" i="6"/>
  <c r="I773" i="6"/>
  <c r="I774" i="6"/>
  <c r="I775" i="6"/>
  <c r="I777" i="6"/>
  <c r="I778" i="6"/>
  <c r="I779" i="6"/>
  <c r="I780" i="6"/>
  <c r="I788" i="6"/>
  <c r="I789" i="6"/>
  <c r="I792" i="6"/>
  <c r="I793" i="6"/>
  <c r="I794" i="6"/>
  <c r="I795" i="6"/>
  <c r="I796" i="6"/>
  <c r="I797" i="6"/>
  <c r="I798" i="6"/>
  <c r="I799" i="6"/>
  <c r="I800" i="6"/>
  <c r="I801" i="6"/>
  <c r="I802" i="6"/>
  <c r="I803" i="6"/>
  <c r="I804" i="6"/>
  <c r="I805" i="6"/>
  <c r="I806" i="6"/>
  <c r="C469" i="8" l="1"/>
  <c r="D591" i="6"/>
  <c r="E591" i="6"/>
  <c r="F591" i="6"/>
  <c r="G591" i="6"/>
  <c r="H591" i="6"/>
  <c r="C591" i="6"/>
  <c r="D157" i="4"/>
  <c r="E157" i="4"/>
  <c r="F157" i="4"/>
  <c r="G157" i="4"/>
  <c r="H157" i="4"/>
  <c r="C157" i="4"/>
  <c r="D476" i="8"/>
  <c r="E476" i="8"/>
  <c r="F476" i="8"/>
  <c r="G476" i="8"/>
  <c r="H476" i="8"/>
  <c r="C476" i="8"/>
  <c r="D721" i="4"/>
  <c r="E721" i="4"/>
  <c r="F721" i="4"/>
  <c r="G721" i="4"/>
  <c r="H721" i="4"/>
  <c r="C721" i="4"/>
  <c r="C751" i="4" s="1"/>
  <c r="C45" i="2" s="1"/>
  <c r="D667" i="4"/>
  <c r="E667" i="4"/>
  <c r="F667" i="4"/>
  <c r="G667" i="4"/>
  <c r="H667" i="4"/>
  <c r="C667" i="4"/>
  <c r="C85" i="4"/>
  <c r="D664" i="4"/>
  <c r="E664" i="4"/>
  <c r="F664" i="4"/>
  <c r="G664" i="4"/>
  <c r="H664" i="4"/>
  <c r="C664" i="4"/>
  <c r="C797" i="4"/>
  <c r="D715" i="4"/>
  <c r="E715" i="4"/>
  <c r="F715" i="4"/>
  <c r="G715" i="4"/>
  <c r="H715" i="4"/>
  <c r="D661" i="4"/>
  <c r="E661" i="4"/>
  <c r="F661" i="4"/>
  <c r="G661" i="4"/>
  <c r="H661" i="4"/>
  <c r="C661" i="4"/>
  <c r="C669" i="14"/>
  <c r="D235" i="8"/>
  <c r="E235" i="8"/>
  <c r="F235" i="8"/>
  <c r="G235" i="8"/>
  <c r="H235" i="8"/>
  <c r="C235" i="8"/>
  <c r="D233" i="8"/>
  <c r="E233" i="8"/>
  <c r="F233" i="8"/>
  <c r="G233" i="8"/>
  <c r="H233" i="8"/>
  <c r="C233" i="8"/>
  <c r="D232" i="8"/>
  <c r="E232" i="8"/>
  <c r="F232" i="8"/>
  <c r="G232" i="8"/>
  <c r="H232" i="8"/>
  <c r="C232" i="8"/>
  <c r="D576" i="8"/>
  <c r="E576" i="8"/>
  <c r="F576" i="8"/>
  <c r="G576" i="8"/>
  <c r="H576" i="8"/>
  <c r="C576" i="8"/>
  <c r="D575" i="8"/>
  <c r="E575" i="8"/>
  <c r="G575" i="8"/>
  <c r="H575" i="8"/>
  <c r="C575" i="8"/>
  <c r="C565" i="8"/>
  <c r="C697" i="4" l="1"/>
  <c r="C44" i="2" s="1"/>
  <c r="D697" i="4"/>
  <c r="H697" i="4"/>
  <c r="E697" i="4"/>
  <c r="F697" i="4"/>
  <c r="D797" i="4"/>
  <c r="D669" i="14" s="1"/>
  <c r="E797" i="4"/>
  <c r="E669" i="14" s="1"/>
  <c r="F797" i="4"/>
  <c r="F669" i="14" s="1"/>
  <c r="H797" i="4"/>
  <c r="H669" i="14" s="1"/>
  <c r="D464" i="8" l="1"/>
  <c r="E464" i="8"/>
  <c r="F464" i="8"/>
  <c r="G464" i="8"/>
  <c r="H464" i="8"/>
  <c r="C464" i="8"/>
  <c r="D459" i="8"/>
  <c r="E459" i="8"/>
  <c r="F459" i="8"/>
  <c r="G459" i="8"/>
  <c r="H459" i="8"/>
  <c r="C459" i="8"/>
  <c r="C460" i="8"/>
  <c r="C461" i="8"/>
  <c r="C462" i="8"/>
  <c r="C463" i="8"/>
  <c r="C465" i="8"/>
  <c r="C466" i="8"/>
  <c r="C467" i="8"/>
  <c r="C468" i="8"/>
  <c r="C470" i="8"/>
  <c r="C471" i="8"/>
  <c r="C472" i="8"/>
  <c r="C473" i="8"/>
  <c r="C474" i="8"/>
  <c r="C475" i="8"/>
  <c r="G478" i="8"/>
  <c r="G477" i="8"/>
  <c r="D471" i="8"/>
  <c r="E471" i="8"/>
  <c r="F471" i="8"/>
  <c r="G471" i="8"/>
  <c r="H471" i="8"/>
  <c r="D473" i="8"/>
  <c r="E473" i="8"/>
  <c r="F473" i="8"/>
  <c r="G473" i="8"/>
  <c r="H473" i="8"/>
  <c r="D468" i="8"/>
  <c r="D445" i="14" s="1"/>
  <c r="E468" i="8"/>
  <c r="E445" i="14" s="1"/>
  <c r="F468" i="8"/>
  <c r="F445" i="14" s="1"/>
  <c r="G468" i="8"/>
  <c r="G445" i="14" s="1"/>
  <c r="H468" i="8"/>
  <c r="D465" i="8"/>
  <c r="E465" i="8"/>
  <c r="F465" i="8"/>
  <c r="G465" i="8"/>
  <c r="H465" i="8"/>
  <c r="D474" i="8"/>
  <c r="E474" i="8"/>
  <c r="F474" i="8"/>
  <c r="G474" i="8"/>
  <c r="H474" i="8"/>
  <c r="D463" i="8"/>
  <c r="E463" i="8"/>
  <c r="F463" i="8"/>
  <c r="G463" i="8"/>
  <c r="H463" i="8"/>
  <c r="D462" i="8"/>
  <c r="E462" i="8"/>
  <c r="F462" i="8"/>
  <c r="G462" i="8"/>
  <c r="H462" i="8"/>
  <c r="D461" i="8"/>
  <c r="E461" i="8"/>
  <c r="F461" i="8"/>
  <c r="G461" i="8"/>
  <c r="H461" i="8"/>
  <c r="K9" i="6"/>
  <c r="K10" i="6"/>
  <c r="K11" i="6"/>
  <c r="K12" i="6"/>
  <c r="K13" i="6"/>
  <c r="K14" i="6"/>
  <c r="K15" i="6"/>
  <c r="K16" i="6"/>
  <c r="K17" i="6"/>
  <c r="K8" i="6"/>
  <c r="I8" i="6"/>
  <c r="D155" i="8"/>
  <c r="E155" i="8"/>
  <c r="F155" i="8"/>
  <c r="G155" i="8"/>
  <c r="H155" i="8"/>
  <c r="C155" i="8"/>
  <c r="D154" i="8"/>
  <c r="E154" i="8"/>
  <c r="F154" i="8"/>
  <c r="G154" i="8"/>
  <c r="H154" i="8"/>
  <c r="C154" i="8"/>
  <c r="D153" i="8"/>
  <c r="E153" i="8"/>
  <c r="F153" i="8"/>
  <c r="G153" i="8"/>
  <c r="H153" i="8"/>
  <c r="C153" i="8"/>
  <c r="D150" i="8"/>
  <c r="E150" i="8"/>
  <c r="F150" i="8"/>
  <c r="G150" i="8"/>
  <c r="H150" i="8"/>
  <c r="D149" i="8"/>
  <c r="E149" i="8"/>
  <c r="F149" i="8"/>
  <c r="G149" i="8"/>
  <c r="H149" i="8"/>
  <c r="C149" i="8"/>
  <c r="C150" i="8"/>
  <c r="C152" i="8"/>
  <c r="C148" i="8"/>
  <c r="D157" i="8"/>
  <c r="E157" i="8"/>
  <c r="F157" i="8"/>
  <c r="G157" i="8"/>
  <c r="H157" i="8"/>
  <c r="C157" i="8"/>
  <c r="D156" i="8"/>
  <c r="E156" i="8"/>
  <c r="F156" i="8"/>
  <c r="G156" i="8"/>
  <c r="H156" i="8"/>
  <c r="C156" i="8"/>
  <c r="D215" i="8"/>
  <c r="E215" i="8"/>
  <c r="F215" i="8"/>
  <c r="G215" i="8"/>
  <c r="H215" i="8"/>
  <c r="D214" i="8"/>
  <c r="E214" i="8"/>
  <c r="F214" i="8"/>
  <c r="G214" i="8"/>
  <c r="H214" i="8"/>
  <c r="D213" i="8"/>
  <c r="E213" i="8"/>
  <c r="F213" i="8"/>
  <c r="G213" i="8"/>
  <c r="H213" i="8"/>
  <c r="D212" i="8"/>
  <c r="E212" i="8"/>
  <c r="F212" i="8"/>
  <c r="G212" i="8"/>
  <c r="H212" i="8"/>
  <c r="D211" i="8"/>
  <c r="E211" i="8"/>
  <c r="F211" i="8"/>
  <c r="G211" i="8"/>
  <c r="H211" i="8"/>
  <c r="D210" i="8"/>
  <c r="E210" i="8"/>
  <c r="F210" i="8"/>
  <c r="G210" i="8"/>
  <c r="H210" i="8"/>
  <c r="D209" i="8"/>
  <c r="E209" i="8"/>
  <c r="F209" i="8"/>
  <c r="G209" i="8"/>
  <c r="H209" i="8"/>
  <c r="D208" i="8"/>
  <c r="E208" i="8"/>
  <c r="F208" i="8"/>
  <c r="G208" i="8"/>
  <c r="H208" i="8"/>
  <c r="D207" i="8"/>
  <c r="E207" i="8"/>
  <c r="F207" i="8"/>
  <c r="G207" i="8"/>
  <c r="H207" i="8"/>
  <c r="D206" i="8"/>
  <c r="E206" i="8"/>
  <c r="F206" i="8"/>
  <c r="G206" i="8"/>
  <c r="H206" i="8"/>
  <c r="D205" i="8"/>
  <c r="E205" i="8"/>
  <c r="F205" i="8"/>
  <c r="G205" i="8"/>
  <c r="H205" i="8"/>
  <c r="D204" i="8"/>
  <c r="E204" i="8"/>
  <c r="F204" i="8"/>
  <c r="G204" i="8"/>
  <c r="H204" i="8"/>
  <c r="C204" i="8"/>
  <c r="C205" i="8"/>
  <c r="C206" i="8"/>
  <c r="C207" i="8"/>
  <c r="C208" i="8"/>
  <c r="C209" i="8"/>
  <c r="C210" i="8"/>
  <c r="C211" i="8"/>
  <c r="C212" i="8"/>
  <c r="C213" i="8"/>
  <c r="C24" i="14" s="1"/>
  <c r="C214" i="8"/>
  <c r="C215" i="8"/>
  <c r="D203" i="8"/>
  <c r="E203" i="8"/>
  <c r="F203" i="8"/>
  <c r="G203" i="8"/>
  <c r="H203" i="8"/>
  <c r="C203" i="8"/>
  <c r="D202" i="8"/>
  <c r="E202" i="8"/>
  <c r="F202" i="8"/>
  <c r="G202" i="8"/>
  <c r="H202" i="8"/>
  <c r="C202" i="8"/>
  <c r="D627" i="4"/>
  <c r="E627" i="4"/>
  <c r="F627" i="4"/>
  <c r="G627" i="4"/>
  <c r="H627" i="4"/>
  <c r="C627" i="4"/>
  <c r="D614" i="4"/>
  <c r="E614" i="4"/>
  <c r="F614" i="4"/>
  <c r="G614" i="4"/>
  <c r="H614" i="4"/>
  <c r="C614" i="4"/>
  <c r="D613" i="4"/>
  <c r="E613" i="4"/>
  <c r="F613" i="4"/>
  <c r="G613" i="4"/>
  <c r="H613" i="4"/>
  <c r="C613" i="4"/>
  <c r="D595" i="4"/>
  <c r="E595" i="4"/>
  <c r="F595" i="4"/>
  <c r="G595" i="4"/>
  <c r="H595" i="4"/>
  <c r="C595" i="4"/>
  <c r="D593" i="4"/>
  <c r="E593" i="4"/>
  <c r="F593" i="4"/>
  <c r="G593" i="4"/>
  <c r="H593" i="4"/>
  <c r="C593" i="4"/>
  <c r="D566" i="4"/>
  <c r="E566" i="4"/>
  <c r="F566" i="4"/>
  <c r="G566" i="4"/>
  <c r="H566" i="4"/>
  <c r="C566" i="4"/>
  <c r="D563" i="4"/>
  <c r="E563" i="4"/>
  <c r="F563" i="4"/>
  <c r="G563" i="4"/>
  <c r="H563" i="4"/>
  <c r="C563" i="4"/>
  <c r="D519" i="4"/>
  <c r="E519" i="4"/>
  <c r="F519" i="4"/>
  <c r="G519" i="4"/>
  <c r="H519" i="4"/>
  <c r="C519" i="4"/>
  <c r="D513" i="4"/>
  <c r="E513" i="4"/>
  <c r="F513" i="4"/>
  <c r="G513" i="4"/>
  <c r="H513" i="4"/>
  <c r="C513" i="4"/>
  <c r="D499" i="4"/>
  <c r="E499" i="4"/>
  <c r="F499" i="4"/>
  <c r="G499" i="4"/>
  <c r="H499" i="4"/>
  <c r="C499" i="4"/>
  <c r="D470" i="4"/>
  <c r="E470" i="4"/>
  <c r="F470" i="4"/>
  <c r="G470" i="4"/>
  <c r="H470" i="4"/>
  <c r="C470" i="4"/>
  <c r="D456" i="4"/>
  <c r="E456" i="4"/>
  <c r="F456" i="4"/>
  <c r="G456" i="4"/>
  <c r="H456" i="4"/>
  <c r="C456" i="4"/>
  <c r="D448" i="4"/>
  <c r="E448" i="4"/>
  <c r="F448" i="4"/>
  <c r="G448" i="4"/>
  <c r="H448" i="4"/>
  <c r="C448" i="4"/>
  <c r="D418" i="4"/>
  <c r="E418" i="4"/>
  <c r="F418" i="4"/>
  <c r="G418" i="4"/>
  <c r="H418" i="4"/>
  <c r="C418" i="4"/>
  <c r="D395" i="4"/>
  <c r="E395" i="4"/>
  <c r="F395" i="4"/>
  <c r="G395" i="4"/>
  <c r="H395" i="4"/>
  <c r="C395" i="4"/>
  <c r="D358" i="4"/>
  <c r="E358" i="4"/>
  <c r="F358" i="4"/>
  <c r="G358" i="4"/>
  <c r="H358" i="4"/>
  <c r="C358" i="4"/>
  <c r="D355" i="4"/>
  <c r="E355" i="4"/>
  <c r="F355" i="4"/>
  <c r="G355" i="4"/>
  <c r="H355" i="4"/>
  <c r="C355" i="4"/>
  <c r="D346" i="4"/>
  <c r="E346" i="4"/>
  <c r="F346" i="4"/>
  <c r="G346" i="4"/>
  <c r="H346" i="4"/>
  <c r="C346" i="4"/>
  <c r="D319" i="4"/>
  <c r="E319" i="4"/>
  <c r="F319" i="4"/>
  <c r="G319" i="4"/>
  <c r="H319" i="4"/>
  <c r="C319" i="4"/>
  <c r="D316" i="4"/>
  <c r="E316" i="4"/>
  <c r="F316" i="4"/>
  <c r="G316" i="4"/>
  <c r="H316" i="4"/>
  <c r="C316" i="4"/>
  <c r="D309" i="4"/>
  <c r="E309" i="4"/>
  <c r="F309" i="4"/>
  <c r="G309" i="4"/>
  <c r="H309" i="4"/>
  <c r="C309" i="4"/>
  <c r="D277" i="4"/>
  <c r="E277" i="4"/>
  <c r="F277" i="4"/>
  <c r="G277" i="4"/>
  <c r="H277" i="4"/>
  <c r="C277" i="4"/>
  <c r="D238" i="4"/>
  <c r="E238" i="4"/>
  <c r="F238" i="4"/>
  <c r="G238" i="4"/>
  <c r="H238" i="4"/>
  <c r="C238" i="4"/>
  <c r="D236" i="4"/>
  <c r="E236" i="4"/>
  <c r="F236" i="4"/>
  <c r="G236" i="4"/>
  <c r="H236" i="4"/>
  <c r="C236" i="4"/>
  <c r="D225" i="4"/>
  <c r="E225" i="4"/>
  <c r="F225" i="4"/>
  <c r="G225" i="4"/>
  <c r="H225" i="4"/>
  <c r="C225" i="4"/>
  <c r="D172" i="4"/>
  <c r="E172" i="4"/>
  <c r="F172" i="4"/>
  <c r="G172" i="4"/>
  <c r="H172" i="4"/>
  <c r="C172" i="4"/>
  <c r="D127" i="4"/>
  <c r="E127" i="4"/>
  <c r="F127" i="4"/>
  <c r="G127" i="4"/>
  <c r="H127" i="4"/>
  <c r="C127" i="4"/>
  <c r="D77" i="4"/>
  <c r="E77" i="4"/>
  <c r="F77" i="4"/>
  <c r="G77" i="4"/>
  <c r="H77" i="4"/>
  <c r="C77" i="4"/>
  <c r="D40" i="4"/>
  <c r="E40" i="4"/>
  <c r="F40" i="4"/>
  <c r="G40" i="4"/>
  <c r="H40" i="4"/>
  <c r="C40" i="4"/>
  <c r="D284" i="6"/>
  <c r="E284" i="6"/>
  <c r="F284" i="6"/>
  <c r="G284" i="6"/>
  <c r="H284" i="6"/>
  <c r="C284" i="6"/>
  <c r="D226" i="6"/>
  <c r="E226" i="6"/>
  <c r="F226" i="6"/>
  <c r="G226" i="6"/>
  <c r="H226" i="6"/>
  <c r="C226" i="6"/>
  <c r="D20" i="6"/>
  <c r="E20" i="6"/>
  <c r="F20" i="6"/>
  <c r="G20" i="6"/>
  <c r="H20" i="6"/>
  <c r="C20" i="6"/>
  <c r="D216" i="8" l="1"/>
  <c r="D300" i="8"/>
  <c r="E300" i="8"/>
  <c r="F300" i="8"/>
  <c r="G300" i="8"/>
  <c r="H300" i="8"/>
  <c r="C300" i="8"/>
  <c r="D299" i="8"/>
  <c r="E299" i="8"/>
  <c r="F299" i="8"/>
  <c r="G299" i="8"/>
  <c r="H299" i="8"/>
  <c r="C299" i="8"/>
  <c r="D241" i="8"/>
  <c r="E241" i="8"/>
  <c r="F241" i="8"/>
  <c r="G241" i="8"/>
  <c r="H241" i="8"/>
  <c r="C241" i="8"/>
  <c r="D240" i="8"/>
  <c r="E240" i="8"/>
  <c r="F240" i="8"/>
  <c r="G240" i="8"/>
  <c r="H240" i="8"/>
  <c r="C240" i="8"/>
  <c r="D239" i="8"/>
  <c r="E239" i="8"/>
  <c r="F239" i="8"/>
  <c r="G239" i="8"/>
  <c r="H239" i="8"/>
  <c r="C239" i="8"/>
  <c r="D54" i="8"/>
  <c r="E54" i="8"/>
  <c r="F54" i="8"/>
  <c r="G54" i="8"/>
  <c r="H54" i="8"/>
  <c r="C54" i="8"/>
  <c r="D53" i="8"/>
  <c r="E53" i="8"/>
  <c r="F53" i="8"/>
  <c r="G53" i="8"/>
  <c r="H53" i="8"/>
  <c r="C53" i="8"/>
  <c r="G414" i="8"/>
  <c r="G413" i="8"/>
  <c r="D410" i="8"/>
  <c r="E410" i="8"/>
  <c r="F410" i="8"/>
  <c r="G410" i="8"/>
  <c r="H410" i="8"/>
  <c r="C410" i="8"/>
  <c r="D409" i="8"/>
  <c r="E409" i="8"/>
  <c r="F409" i="8"/>
  <c r="G409" i="8"/>
  <c r="H409" i="8"/>
  <c r="C409" i="8"/>
  <c r="D408" i="8"/>
  <c r="E408" i="8"/>
  <c r="F408" i="8"/>
  <c r="G408" i="8"/>
  <c r="G158" i="14" s="1"/>
  <c r="H408" i="8"/>
  <c r="H158" i="14" s="1"/>
  <c r="C408" i="8"/>
  <c r="D407" i="8"/>
  <c r="E407" i="8"/>
  <c r="F407" i="8"/>
  <c r="G407" i="8"/>
  <c r="H407" i="8"/>
  <c r="C407" i="8"/>
  <c r="D406" i="8"/>
  <c r="E406" i="8"/>
  <c r="F406" i="8"/>
  <c r="G406" i="8"/>
  <c r="H406" i="8"/>
  <c r="C406" i="8"/>
  <c r="D404" i="8"/>
  <c r="E404" i="8"/>
  <c r="F404" i="8"/>
  <c r="G404" i="8"/>
  <c r="H404" i="8"/>
  <c r="C404" i="8"/>
  <c r="D401" i="8"/>
  <c r="E401" i="8"/>
  <c r="F401" i="8"/>
  <c r="G401" i="8"/>
  <c r="H401" i="8"/>
  <c r="C401" i="8"/>
  <c r="D403" i="8"/>
  <c r="E403" i="8"/>
  <c r="F403" i="8"/>
  <c r="G403" i="8"/>
  <c r="H403" i="8"/>
  <c r="D400" i="8"/>
  <c r="E400" i="8"/>
  <c r="F400" i="8"/>
  <c r="G400" i="8"/>
  <c r="H400" i="8"/>
  <c r="C400" i="8"/>
  <c r="D361" i="4"/>
  <c r="E361" i="4"/>
  <c r="F361" i="4"/>
  <c r="G361" i="4"/>
  <c r="H361" i="4"/>
  <c r="C361" i="4"/>
  <c r="D279" i="4"/>
  <c r="E279" i="4"/>
  <c r="F279" i="4"/>
  <c r="G279" i="4"/>
  <c r="H279" i="4"/>
  <c r="C279" i="4"/>
  <c r="D241" i="4"/>
  <c r="E241" i="4"/>
  <c r="F241" i="4"/>
  <c r="G241" i="4"/>
  <c r="H241" i="4"/>
  <c r="C241" i="4"/>
  <c r="D218" i="4"/>
  <c r="E218" i="4"/>
  <c r="F218" i="4"/>
  <c r="G218" i="4"/>
  <c r="H218" i="4"/>
  <c r="C218" i="4"/>
  <c r="D179" i="4"/>
  <c r="E179" i="4"/>
  <c r="F179" i="4"/>
  <c r="G179" i="4"/>
  <c r="H179" i="4"/>
  <c r="C179" i="4"/>
  <c r="D528" i="4"/>
  <c r="E528" i="4"/>
  <c r="F528" i="4"/>
  <c r="G528" i="4"/>
  <c r="H528" i="4"/>
  <c r="C528" i="4"/>
  <c r="D81" i="4"/>
  <c r="E81" i="4"/>
  <c r="F81" i="4"/>
  <c r="G81" i="4"/>
  <c r="H81" i="4"/>
  <c r="C81" i="4"/>
  <c r="H493" i="6"/>
  <c r="G493" i="6"/>
  <c r="F493" i="6"/>
  <c r="E493" i="6"/>
  <c r="D493" i="6"/>
  <c r="C493" i="6"/>
  <c r="D324" i="6"/>
  <c r="E324" i="6"/>
  <c r="F324" i="6"/>
  <c r="G324" i="6"/>
  <c r="H324" i="6"/>
  <c r="C324" i="6"/>
  <c r="C376" i="6"/>
  <c r="D376" i="6"/>
  <c r="E376" i="6"/>
  <c r="F376" i="6"/>
  <c r="G376" i="6"/>
  <c r="H376" i="6"/>
  <c r="D292" i="8"/>
  <c r="D441" i="14" s="1"/>
  <c r="E292" i="8"/>
  <c r="E441" i="14" s="1"/>
  <c r="F292" i="8"/>
  <c r="F441" i="14" s="1"/>
  <c r="G292" i="8"/>
  <c r="G441" i="14" s="1"/>
  <c r="H292" i="8"/>
  <c r="H441" i="14" s="1"/>
  <c r="D295" i="8" l="1"/>
  <c r="E295" i="8"/>
  <c r="F295" i="8"/>
  <c r="G295" i="8"/>
  <c r="H295" i="8"/>
  <c r="C295" i="8"/>
  <c r="D286" i="8" l="1"/>
  <c r="E286" i="8"/>
  <c r="F286" i="8"/>
  <c r="G286" i="8"/>
  <c r="H286" i="8"/>
  <c r="C286" i="8"/>
  <c r="D279" i="8"/>
  <c r="E279" i="8"/>
  <c r="F279" i="8"/>
  <c r="G279" i="8"/>
  <c r="H279" i="8"/>
  <c r="D91" i="7"/>
  <c r="E91" i="7"/>
  <c r="F91" i="7"/>
  <c r="G91" i="7"/>
  <c r="H91" i="7"/>
  <c r="C279" i="8"/>
  <c r="C91" i="7"/>
  <c r="C90" i="7"/>
  <c r="D24" i="14"/>
  <c r="E24" i="14"/>
  <c r="F24" i="14"/>
  <c r="G24" i="14"/>
  <c r="H24" i="14"/>
  <c r="D376" i="14"/>
  <c r="E376" i="14"/>
  <c r="F376" i="14"/>
  <c r="G376" i="14"/>
  <c r="H376" i="14"/>
  <c r="C376" i="14"/>
  <c r="D606" i="4"/>
  <c r="E606" i="4"/>
  <c r="F606" i="4"/>
  <c r="G606" i="4"/>
  <c r="H606" i="4"/>
  <c r="C606" i="4"/>
  <c r="D412" i="8"/>
  <c r="D513" i="14" s="1"/>
  <c r="E412" i="8"/>
  <c r="E513" i="14" s="1"/>
  <c r="F412" i="8"/>
  <c r="F513" i="14" s="1"/>
  <c r="G412" i="8"/>
  <c r="G513" i="14" s="1"/>
  <c r="H412" i="8"/>
  <c r="H513" i="14" s="1"/>
  <c r="C412" i="8"/>
  <c r="C513" i="14" s="1"/>
  <c r="D358" i="14"/>
  <c r="E358" i="14"/>
  <c r="F358" i="14"/>
  <c r="G358" i="14"/>
  <c r="H358" i="14"/>
  <c r="C358" i="14"/>
  <c r="D18" i="1" l="1"/>
  <c r="H18" i="1"/>
  <c r="D139" i="4"/>
  <c r="E139" i="4"/>
  <c r="F139" i="4"/>
  <c r="G139" i="4"/>
  <c r="H139" i="4"/>
  <c r="C139" i="4"/>
  <c r="C581" i="8"/>
  <c r="D581" i="8"/>
  <c r="E581" i="8"/>
  <c r="F581" i="8"/>
  <c r="G581" i="8"/>
  <c r="H581" i="8"/>
  <c r="D534" i="4"/>
  <c r="E534" i="4"/>
  <c r="F534" i="4"/>
  <c r="G534" i="4"/>
  <c r="H534" i="4"/>
  <c r="C534" i="4"/>
  <c r="D537" i="4"/>
  <c r="E537" i="4"/>
  <c r="F537" i="4"/>
  <c r="G537" i="4"/>
  <c r="H537" i="4"/>
  <c r="C537" i="4"/>
  <c r="D505" i="4"/>
  <c r="E505" i="4"/>
  <c r="F505" i="4"/>
  <c r="G505" i="4"/>
  <c r="H505" i="4"/>
  <c r="C505" i="4"/>
  <c r="D585" i="8"/>
  <c r="D429" i="14" s="1"/>
  <c r="E585" i="8"/>
  <c r="E429" i="14" s="1"/>
  <c r="F585" i="8"/>
  <c r="F429" i="14" s="1"/>
  <c r="G585" i="8"/>
  <c r="G429" i="14" s="1"/>
  <c r="H585" i="8"/>
  <c r="H429" i="14" s="1"/>
  <c r="C585" i="8"/>
  <c r="C429" i="14" s="1"/>
  <c r="D450" i="14"/>
  <c r="E450" i="14"/>
  <c r="F450" i="14"/>
  <c r="G450" i="14"/>
  <c r="H450" i="14"/>
  <c r="C450" i="14"/>
  <c r="D731" i="4"/>
  <c r="D751" i="4" s="1"/>
  <c r="D45" i="2" s="1"/>
  <c r="E731" i="4"/>
  <c r="E751" i="4" s="1"/>
  <c r="E45" i="2" s="1"/>
  <c r="F731" i="4"/>
  <c r="F751" i="4" s="1"/>
  <c r="F45" i="2" s="1"/>
  <c r="G731" i="4"/>
  <c r="H731" i="4"/>
  <c r="H751" i="4" s="1"/>
  <c r="H45" i="2" s="1"/>
  <c r="D100" i="7"/>
  <c r="E100" i="7"/>
  <c r="F100" i="7"/>
  <c r="G100" i="7"/>
  <c r="H100" i="7"/>
  <c r="D148" i="3"/>
  <c r="E148" i="3"/>
  <c r="F148" i="3"/>
  <c r="G148" i="3"/>
  <c r="H148" i="3"/>
  <c r="J142" i="3"/>
  <c r="J245" i="3"/>
  <c r="G112" i="5"/>
  <c r="D269" i="8"/>
  <c r="E269" i="8"/>
  <c r="F269" i="8"/>
  <c r="G269" i="8"/>
  <c r="D424" i="4"/>
  <c r="E424" i="4"/>
  <c r="F424" i="4"/>
  <c r="G424" i="4"/>
  <c r="H424" i="4"/>
  <c r="D419" i="4"/>
  <c r="E419" i="4"/>
  <c r="F419" i="4"/>
  <c r="G419" i="4"/>
  <c r="I14" i="5"/>
  <c r="I15" i="5"/>
  <c r="I16" i="5"/>
  <c r="I17" i="5"/>
  <c r="I32" i="5"/>
  <c r="I33" i="5"/>
  <c r="I40" i="5"/>
  <c r="I41" i="5"/>
  <c r="I47" i="5"/>
  <c r="I48" i="5"/>
  <c r="I49" i="5"/>
  <c r="I50" i="5"/>
  <c r="I71" i="5"/>
  <c r="I95" i="5"/>
  <c r="I102" i="5"/>
  <c r="I110" i="5"/>
  <c r="I111" i="5"/>
  <c r="I123" i="5"/>
  <c r="I124" i="5"/>
  <c r="I125" i="5"/>
  <c r="I139" i="5"/>
  <c r="I145" i="5"/>
  <c r="I146" i="5"/>
  <c r="I147" i="5"/>
  <c r="I148" i="5"/>
  <c r="I155" i="5"/>
  <c r="I156" i="5"/>
  <c r="I162" i="5"/>
  <c r="I168" i="5"/>
  <c r="I169" i="5"/>
  <c r="I176" i="5"/>
  <c r="I177" i="5"/>
  <c r="I178" i="5"/>
  <c r="I185" i="5"/>
  <c r="I191" i="5"/>
  <c r="I192" i="5"/>
  <c r="I199" i="5"/>
  <c r="I200" i="5"/>
  <c r="I201" i="5"/>
  <c r="I208" i="5"/>
  <c r="I222" i="5"/>
  <c r="I223" i="5"/>
  <c r="I224" i="5"/>
  <c r="I227" i="5"/>
  <c r="I228" i="5"/>
  <c r="I229" i="5"/>
  <c r="D668" i="14"/>
  <c r="E668" i="14"/>
  <c r="F668" i="14"/>
  <c r="H668" i="14"/>
  <c r="C668" i="14"/>
  <c r="D283" i="8" l="1"/>
  <c r="D256" i="14" s="1"/>
  <c r="E283" i="8"/>
  <c r="E256" i="14" s="1"/>
  <c r="F283" i="8"/>
  <c r="F256" i="14" s="1"/>
  <c r="G283" i="8"/>
  <c r="G256" i="14" s="1"/>
  <c r="H283" i="8"/>
  <c r="H256" i="14" s="1"/>
  <c r="C283" i="8"/>
  <c r="C256" i="14" s="1"/>
  <c r="D282" i="8"/>
  <c r="E282" i="8"/>
  <c r="F282" i="8"/>
  <c r="G282" i="8"/>
  <c r="H282" i="8"/>
  <c r="C282" i="8"/>
  <c r="H282" i="14"/>
  <c r="D70" i="14"/>
  <c r="E70" i="14"/>
  <c r="F70" i="14"/>
  <c r="G70" i="14"/>
  <c r="H70" i="14"/>
  <c r="C70" i="14"/>
  <c r="D92" i="7"/>
  <c r="E92" i="7"/>
  <c r="F92" i="7"/>
  <c r="G92" i="7"/>
  <c r="H92" i="7"/>
  <c r="D90" i="7"/>
  <c r="E90" i="7"/>
  <c r="F90" i="7"/>
  <c r="G90" i="7"/>
  <c r="H90" i="7"/>
  <c r="C92" i="7"/>
  <c r="G567" i="14"/>
  <c r="D298" i="8"/>
  <c r="D522" i="14" s="1"/>
  <c r="E298" i="8"/>
  <c r="E522" i="14" s="1"/>
  <c r="F298" i="8"/>
  <c r="F522" i="14" s="1"/>
  <c r="G298" i="8"/>
  <c r="G522" i="14" s="1"/>
  <c r="H298" i="8"/>
  <c r="H522" i="14" s="1"/>
  <c r="C298" i="8"/>
  <c r="C522" i="14" s="1"/>
  <c r="D105" i="5"/>
  <c r="E105" i="5"/>
  <c r="F105" i="5"/>
  <c r="G105" i="5"/>
  <c r="H105" i="5"/>
  <c r="C105" i="5"/>
  <c r="A755" i="4"/>
  <c r="A3" i="2"/>
  <c r="A3" i="3"/>
  <c r="A3" i="21" s="1"/>
  <c r="I52" i="16"/>
  <c r="H52" i="16"/>
  <c r="G52" i="16"/>
  <c r="I51" i="16"/>
  <c r="H51" i="16"/>
  <c r="G51" i="16"/>
  <c r="I50" i="16"/>
  <c r="H50" i="16"/>
  <c r="G50" i="16"/>
  <c r="I49" i="16"/>
  <c r="H49" i="16"/>
  <c r="G49" i="16"/>
  <c r="I48" i="16"/>
  <c r="H48" i="16"/>
  <c r="G48" i="16"/>
  <c r="I47" i="16"/>
  <c r="H47" i="16"/>
  <c r="G47" i="16"/>
  <c r="I46" i="16"/>
  <c r="H46" i="16"/>
  <c r="G46" i="16"/>
  <c r="I45" i="16"/>
  <c r="H45" i="16"/>
  <c r="G45" i="16"/>
  <c r="I44" i="16"/>
  <c r="H44" i="16"/>
  <c r="G44" i="16"/>
  <c r="I43" i="16"/>
  <c r="H43" i="16"/>
  <c r="G43" i="16"/>
  <c r="I42" i="16"/>
  <c r="H42" i="16"/>
  <c r="G42" i="16"/>
  <c r="I41" i="16"/>
  <c r="H41" i="16"/>
  <c r="G41" i="16"/>
  <c r="I39" i="16"/>
  <c r="H39" i="16"/>
  <c r="G39" i="16"/>
  <c r="I38" i="16"/>
  <c r="H38" i="16"/>
  <c r="G38" i="16"/>
  <c r="I37" i="16"/>
  <c r="H37" i="16"/>
  <c r="G37" i="16"/>
  <c r="I36" i="16"/>
  <c r="H36" i="16"/>
  <c r="G36" i="16"/>
  <c r="I35" i="16"/>
  <c r="H35" i="16"/>
  <c r="G35" i="16"/>
  <c r="I34" i="16"/>
  <c r="H34" i="16"/>
  <c r="G34" i="16"/>
  <c r="I33" i="16"/>
  <c r="H33" i="16"/>
  <c r="G33" i="16"/>
  <c r="I32" i="16"/>
  <c r="H32" i="16"/>
  <c r="G32" i="16"/>
  <c r="I31" i="16"/>
  <c r="H31" i="16"/>
  <c r="G31" i="16"/>
  <c r="I30" i="16"/>
  <c r="H30" i="16"/>
  <c r="G30" i="16"/>
  <c r="I29" i="16"/>
  <c r="H29" i="16"/>
  <c r="G29" i="16"/>
  <c r="I9" i="16"/>
  <c r="H9" i="16"/>
  <c r="G9" i="16"/>
  <c r="I8" i="16"/>
  <c r="H8" i="16"/>
  <c r="G8" i="16"/>
  <c r="I7" i="16"/>
  <c r="H7" i="16"/>
  <c r="G7" i="16"/>
  <c r="I6" i="16"/>
  <c r="H6" i="16"/>
  <c r="G6" i="16"/>
  <c r="I5" i="16"/>
  <c r="H5" i="16"/>
  <c r="G5" i="16"/>
  <c r="I4" i="16"/>
  <c r="H4" i="16"/>
  <c r="G4" i="16"/>
  <c r="E210" i="14"/>
  <c r="H580" i="8"/>
  <c r="H583" i="8"/>
  <c r="G580" i="8"/>
  <c r="G583" i="8"/>
  <c r="G584" i="8"/>
  <c r="F580" i="8"/>
  <c r="F583" i="8"/>
  <c r="E580" i="8"/>
  <c r="D580" i="8"/>
  <c r="D583" i="8"/>
  <c r="F520" i="8"/>
  <c r="D209" i="6"/>
  <c r="E209" i="6"/>
  <c r="F209" i="6"/>
  <c r="G209" i="6"/>
  <c r="H209" i="6"/>
  <c r="D109" i="13"/>
  <c r="E109" i="13"/>
  <c r="F109" i="13"/>
  <c r="G109" i="13"/>
  <c r="H109" i="13"/>
  <c r="D110" i="3"/>
  <c r="E110" i="3"/>
  <c r="F110" i="3"/>
  <c r="G110" i="3"/>
  <c r="H110" i="3"/>
  <c r="D334" i="4"/>
  <c r="E334" i="4"/>
  <c r="F334" i="4"/>
  <c r="G334" i="4"/>
  <c r="H334" i="4"/>
  <c r="D333" i="4"/>
  <c r="E333" i="4"/>
  <c r="F333" i="4"/>
  <c r="G333" i="4"/>
  <c r="H333" i="4"/>
  <c r="D332" i="4"/>
  <c r="E332" i="4"/>
  <c r="F332" i="4"/>
  <c r="G332" i="4"/>
  <c r="H332" i="4"/>
  <c r="D331" i="4"/>
  <c r="E331" i="4"/>
  <c r="F331" i="4"/>
  <c r="G331" i="4"/>
  <c r="H331" i="4"/>
  <c r="D330" i="4"/>
  <c r="E330" i="4"/>
  <c r="F330" i="4"/>
  <c r="G330" i="4"/>
  <c r="H330" i="4"/>
  <c r="D329" i="4"/>
  <c r="E329" i="4"/>
  <c r="F329" i="4"/>
  <c r="G329" i="4"/>
  <c r="H329" i="4"/>
  <c r="D328" i="4"/>
  <c r="E328" i="4"/>
  <c r="F328" i="4"/>
  <c r="G328" i="4"/>
  <c r="H328" i="4"/>
  <c r="D327" i="4"/>
  <c r="E327" i="4"/>
  <c r="F327" i="4"/>
  <c r="G327" i="4"/>
  <c r="H327" i="4"/>
  <c r="D325" i="4"/>
  <c r="E325" i="4"/>
  <c r="F325" i="4"/>
  <c r="G325" i="4"/>
  <c r="H325" i="4"/>
  <c r="D326" i="4"/>
  <c r="E326" i="4"/>
  <c r="F326" i="4"/>
  <c r="G326" i="4"/>
  <c r="H326" i="4"/>
  <c r="D322" i="4"/>
  <c r="E322" i="4"/>
  <c r="F322" i="4"/>
  <c r="G322" i="4"/>
  <c r="H322" i="4"/>
  <c r="D321" i="4"/>
  <c r="E321" i="4"/>
  <c r="F321" i="4"/>
  <c r="G321" i="4"/>
  <c r="H321" i="4"/>
  <c r="D320" i="4"/>
  <c r="E320" i="4"/>
  <c r="F320" i="4"/>
  <c r="G320" i="4"/>
  <c r="H320" i="4"/>
  <c r="D318" i="4"/>
  <c r="E318" i="4"/>
  <c r="F318" i="4"/>
  <c r="G318" i="4"/>
  <c r="H318" i="4"/>
  <c r="D317" i="4"/>
  <c r="E317" i="4"/>
  <c r="F317" i="4"/>
  <c r="G317" i="4"/>
  <c r="H317" i="4"/>
  <c r="D315" i="4"/>
  <c r="E315" i="4"/>
  <c r="F315" i="4"/>
  <c r="G315" i="4"/>
  <c r="H315" i="4"/>
  <c r="D314" i="4"/>
  <c r="E314" i="4"/>
  <c r="F314" i="4"/>
  <c r="G314" i="4"/>
  <c r="H314" i="4"/>
  <c r="D313" i="4"/>
  <c r="E313" i="4"/>
  <c r="F313" i="4"/>
  <c r="G313" i="4"/>
  <c r="H313" i="4"/>
  <c r="D312" i="4"/>
  <c r="E312" i="4"/>
  <c r="F312" i="4"/>
  <c r="G312" i="4"/>
  <c r="H312" i="4"/>
  <c r="D311" i="4"/>
  <c r="E311" i="4"/>
  <c r="F311" i="4"/>
  <c r="G311" i="4"/>
  <c r="H311" i="4"/>
  <c r="D310" i="4"/>
  <c r="E310" i="4"/>
  <c r="F310" i="4"/>
  <c r="G310" i="4"/>
  <c r="H310" i="4"/>
  <c r="D509" i="8"/>
  <c r="D280" i="14" s="1"/>
  <c r="E509" i="8"/>
  <c r="E280" i="14" s="1"/>
  <c r="F509" i="8"/>
  <c r="F280" i="14" s="1"/>
  <c r="G509" i="8"/>
  <c r="G280" i="14" s="1"/>
  <c r="H509" i="8"/>
  <c r="H280" i="14" s="1"/>
  <c r="D276" i="14"/>
  <c r="E276" i="14"/>
  <c r="F276" i="14"/>
  <c r="H276" i="14"/>
  <c r="D336" i="8"/>
  <c r="E336" i="8"/>
  <c r="F336" i="8"/>
  <c r="G336" i="8"/>
  <c r="D280" i="8"/>
  <c r="D272" i="14" s="1"/>
  <c r="E280" i="8"/>
  <c r="E272" i="14" s="1"/>
  <c r="F280" i="8"/>
  <c r="F272" i="14" s="1"/>
  <c r="G280" i="8"/>
  <c r="G272" i="14" s="1"/>
  <c r="H280" i="8"/>
  <c r="H272" i="14" s="1"/>
  <c r="P286" i="8"/>
  <c r="O286" i="8"/>
  <c r="N286" i="8"/>
  <c r="D256" i="4"/>
  <c r="E256" i="4"/>
  <c r="F256" i="4"/>
  <c r="G256" i="4"/>
  <c r="H256" i="4"/>
  <c r="D255" i="4"/>
  <c r="E255" i="4"/>
  <c r="F255" i="4"/>
  <c r="G255" i="4"/>
  <c r="H255" i="4"/>
  <c r="D254" i="4"/>
  <c r="E254" i="4"/>
  <c r="F254" i="4"/>
  <c r="G254" i="4"/>
  <c r="H254" i="4"/>
  <c r="D253" i="4"/>
  <c r="E253" i="4"/>
  <c r="F253" i="4"/>
  <c r="G253" i="4"/>
  <c r="H253" i="4"/>
  <c r="D252" i="4"/>
  <c r="E252" i="4"/>
  <c r="F252" i="4"/>
  <c r="G252" i="4"/>
  <c r="H252" i="4"/>
  <c r="D251" i="4"/>
  <c r="E251" i="4"/>
  <c r="F251" i="4"/>
  <c r="G251" i="4"/>
  <c r="H251" i="4"/>
  <c r="D250" i="4"/>
  <c r="E250" i="4"/>
  <c r="F250" i="4"/>
  <c r="G250" i="4"/>
  <c r="H250" i="4"/>
  <c r="D249" i="4"/>
  <c r="E249" i="4"/>
  <c r="F249" i="4"/>
  <c r="G249" i="4"/>
  <c r="H249" i="4"/>
  <c r="D248" i="4"/>
  <c r="E248" i="4"/>
  <c r="F248" i="4"/>
  <c r="G248" i="4"/>
  <c r="H248" i="4"/>
  <c r="D247" i="4"/>
  <c r="E247" i="4"/>
  <c r="F247" i="4"/>
  <c r="G247" i="4"/>
  <c r="H247" i="4"/>
  <c r="D246" i="4"/>
  <c r="E246" i="4"/>
  <c r="F246" i="4"/>
  <c r="G246" i="4"/>
  <c r="H246" i="4"/>
  <c r="D245" i="4"/>
  <c r="E245" i="4"/>
  <c r="F245" i="4"/>
  <c r="G245" i="4"/>
  <c r="H245" i="4"/>
  <c r="D244" i="4"/>
  <c r="E244" i="4"/>
  <c r="F244" i="4"/>
  <c r="G244" i="4"/>
  <c r="H244" i="4"/>
  <c r="D243" i="4"/>
  <c r="E243" i="4"/>
  <c r="F243" i="4"/>
  <c r="G243" i="4"/>
  <c r="H243" i="4"/>
  <c r="D242" i="4"/>
  <c r="E242" i="4"/>
  <c r="F242" i="4"/>
  <c r="G242" i="4"/>
  <c r="H242" i="4"/>
  <c r="D240" i="4"/>
  <c r="E240" i="4"/>
  <c r="F240" i="4"/>
  <c r="G240" i="4"/>
  <c r="H240" i="4"/>
  <c r="D239" i="4"/>
  <c r="E239" i="4"/>
  <c r="F239" i="4"/>
  <c r="G239" i="4"/>
  <c r="H239" i="4"/>
  <c r="D237" i="4"/>
  <c r="E237" i="4"/>
  <c r="F237" i="4"/>
  <c r="G237" i="4"/>
  <c r="H237" i="4"/>
  <c r="D235" i="4"/>
  <c r="E235" i="4"/>
  <c r="F235" i="4"/>
  <c r="G235" i="4"/>
  <c r="H235" i="4"/>
  <c r="D234" i="4"/>
  <c r="E234" i="4"/>
  <c r="F234" i="4"/>
  <c r="G234" i="4"/>
  <c r="H234" i="4"/>
  <c r="D233" i="4"/>
  <c r="E233" i="4"/>
  <c r="F233" i="4"/>
  <c r="G233" i="4"/>
  <c r="H233" i="4"/>
  <c r="D232" i="4"/>
  <c r="E232" i="4"/>
  <c r="F232" i="4"/>
  <c r="G232" i="4"/>
  <c r="H232" i="4"/>
  <c r="D231" i="4"/>
  <c r="E231" i="4"/>
  <c r="F231" i="4"/>
  <c r="G231" i="4"/>
  <c r="H231" i="4"/>
  <c r="D230" i="4"/>
  <c r="E230" i="4"/>
  <c r="F230" i="4"/>
  <c r="G230" i="4"/>
  <c r="H230" i="4"/>
  <c r="D229" i="4"/>
  <c r="E229" i="4"/>
  <c r="F229" i="4"/>
  <c r="G229" i="4"/>
  <c r="H229" i="4"/>
  <c r="D228" i="4"/>
  <c r="E228" i="4"/>
  <c r="F228" i="4"/>
  <c r="G228" i="4"/>
  <c r="H228" i="4"/>
  <c r="D227" i="4"/>
  <c r="E227" i="4"/>
  <c r="F227" i="4"/>
  <c r="G227" i="4"/>
  <c r="H227" i="4"/>
  <c r="D226" i="4"/>
  <c r="E226" i="4"/>
  <c r="F226" i="4"/>
  <c r="G226" i="4"/>
  <c r="H226" i="4"/>
  <c r="D260" i="4"/>
  <c r="E260" i="4"/>
  <c r="F260" i="4"/>
  <c r="G260" i="4"/>
  <c r="H260" i="4"/>
  <c r="D261" i="4"/>
  <c r="E261" i="4"/>
  <c r="F261" i="4"/>
  <c r="G261" i="4"/>
  <c r="H261" i="4"/>
  <c r="D262" i="4"/>
  <c r="E262" i="4"/>
  <c r="F262" i="4"/>
  <c r="G262" i="4"/>
  <c r="H262" i="4"/>
  <c r="D263" i="4"/>
  <c r="E263" i="4"/>
  <c r="F263" i="4"/>
  <c r="G263" i="4"/>
  <c r="H263" i="4"/>
  <c r="D265" i="4"/>
  <c r="E265" i="4"/>
  <c r="F265" i="4"/>
  <c r="G265" i="4"/>
  <c r="H265" i="4"/>
  <c r="C362" i="8" l="1"/>
  <c r="D362" i="8"/>
  <c r="E362" i="8"/>
  <c r="F362" i="8"/>
  <c r="G362" i="8"/>
  <c r="H362" i="8"/>
  <c r="O300" i="8" l="1"/>
  <c r="O236" i="8"/>
  <c r="O237" i="8"/>
  <c r="D346" i="8"/>
  <c r="H349" i="8"/>
  <c r="D146" i="4"/>
  <c r="E146" i="4"/>
  <c r="F146" i="4"/>
  <c r="G146" i="4"/>
  <c r="H146" i="4"/>
  <c r="C237" i="8" l="1"/>
  <c r="C568" i="8"/>
  <c r="C164" i="14" s="1"/>
  <c r="C580" i="8"/>
  <c r="D568" i="8"/>
  <c r="D164" i="14" s="1"/>
  <c r="E568" i="8"/>
  <c r="E164" i="14" s="1"/>
  <c r="F568" i="8"/>
  <c r="F164" i="14" s="1"/>
  <c r="G568" i="8"/>
  <c r="G164" i="14" s="1"/>
  <c r="H568" i="8"/>
  <c r="H164" i="14" s="1"/>
  <c r="D301" i="4"/>
  <c r="E301" i="4"/>
  <c r="F301" i="4"/>
  <c r="G301" i="4"/>
  <c r="H301" i="4"/>
  <c r="C301" i="4"/>
  <c r="D197" i="4" l="1"/>
  <c r="E197" i="4"/>
  <c r="F197" i="4"/>
  <c r="G197" i="4"/>
  <c r="H197" i="4"/>
  <c r="C197" i="4"/>
  <c r="D171" i="8" l="1"/>
  <c r="D151" i="14" s="1"/>
  <c r="E171" i="8"/>
  <c r="E151" i="14" s="1"/>
  <c r="F171" i="8"/>
  <c r="F151" i="14" s="1"/>
  <c r="G171" i="8"/>
  <c r="H171" i="8"/>
  <c r="H151" i="14" s="1"/>
  <c r="C171" i="8"/>
  <c r="C151" i="14" s="1"/>
  <c r="G151" i="14" l="1"/>
  <c r="G212" i="14"/>
  <c r="D8" i="7"/>
  <c r="E8" i="7"/>
  <c r="F8" i="7"/>
  <c r="G8" i="7"/>
  <c r="H8" i="7"/>
  <c r="C8" i="7"/>
  <c r="C643" i="4" l="1"/>
  <c r="C110" i="3"/>
  <c r="G140" i="5"/>
  <c r="F140" i="5"/>
  <c r="D142" i="13" l="1"/>
  <c r="E142" i="13"/>
  <c r="F142" i="13"/>
  <c r="G142" i="13"/>
  <c r="H142" i="13"/>
  <c r="C142" i="13"/>
  <c r="C18" i="15"/>
  <c r="D143" i="7"/>
  <c r="E143" i="7"/>
  <c r="F143" i="7"/>
  <c r="G143" i="7"/>
  <c r="H143" i="7"/>
  <c r="C143" i="7"/>
  <c r="K167" i="6"/>
  <c r="D431" i="4"/>
  <c r="E431" i="4"/>
  <c r="F431" i="4"/>
  <c r="G431" i="4"/>
  <c r="H431" i="4"/>
  <c r="C431" i="4"/>
  <c r="D198" i="4"/>
  <c r="E198" i="4"/>
  <c r="F198" i="4"/>
  <c r="G198" i="4"/>
  <c r="H198" i="4"/>
  <c r="C198" i="4"/>
  <c r="D165" i="14"/>
  <c r="E165" i="14"/>
  <c r="F165" i="14"/>
  <c r="G165" i="14"/>
  <c r="H165" i="14"/>
  <c r="C165" i="14"/>
  <c r="D359" i="14"/>
  <c r="E359" i="14"/>
  <c r="F359" i="14"/>
  <c r="G359" i="14"/>
  <c r="H359" i="14"/>
  <c r="C359" i="14"/>
  <c r="D492" i="8"/>
  <c r="E492" i="8"/>
  <c r="F492" i="8"/>
  <c r="G492" i="8"/>
  <c r="H492" i="8"/>
  <c r="C492" i="8"/>
  <c r="D491" i="8"/>
  <c r="E491" i="8"/>
  <c r="F491" i="8"/>
  <c r="G491" i="8"/>
  <c r="H491" i="8"/>
  <c r="C491" i="8"/>
  <c r="K676" i="6"/>
  <c r="D517" i="4"/>
  <c r="E517" i="4"/>
  <c r="F517" i="4"/>
  <c r="G517" i="4"/>
  <c r="H517" i="4"/>
  <c r="C517" i="4"/>
  <c r="D436" i="14"/>
  <c r="E436" i="14"/>
  <c r="F436" i="14"/>
  <c r="G436" i="14"/>
  <c r="H436" i="14"/>
  <c r="C436" i="14"/>
  <c r="D52" i="8"/>
  <c r="E52" i="8"/>
  <c r="F52" i="8"/>
  <c r="G52" i="8"/>
  <c r="H52" i="8"/>
  <c r="C52" i="8"/>
  <c r="G34" i="5"/>
  <c r="G783" i="6"/>
  <c r="F783" i="6"/>
  <c r="E783" i="6"/>
  <c r="G766" i="6"/>
  <c r="H16" i="16" s="1"/>
  <c r="F766" i="6"/>
  <c r="G757" i="6"/>
  <c r="F757" i="6"/>
  <c r="G738" i="6"/>
  <c r="F738" i="6"/>
  <c r="E738" i="6"/>
  <c r="G720" i="6"/>
  <c r="F720" i="6"/>
  <c r="G664" i="6"/>
  <c r="F664" i="6"/>
  <c r="G647" i="6"/>
  <c r="H13" i="16" s="1"/>
  <c r="G609" i="6"/>
  <c r="F609" i="6"/>
  <c r="E609" i="6"/>
  <c r="G576" i="6"/>
  <c r="F576" i="6"/>
  <c r="G557" i="6"/>
  <c r="F557" i="6"/>
  <c r="G539" i="6"/>
  <c r="F539" i="6"/>
  <c r="E539" i="6"/>
  <c r="G504" i="6"/>
  <c r="F504" i="6"/>
  <c r="G456" i="6"/>
  <c r="H12" i="16" s="1"/>
  <c r="F456" i="6"/>
  <c r="G438" i="6"/>
  <c r="F438" i="6"/>
  <c r="E438" i="6"/>
  <c r="G424" i="6"/>
  <c r="F424" i="6"/>
  <c r="E424" i="6"/>
  <c r="G309" i="6"/>
  <c r="F309" i="6"/>
  <c r="G295" i="6"/>
  <c r="H11" i="16" s="1"/>
  <c r="F295" i="6"/>
  <c r="E295" i="6"/>
  <c r="G238" i="6"/>
  <c r="F238" i="6"/>
  <c r="E238" i="6"/>
  <c r="G201" i="6"/>
  <c r="H15" i="16" s="1"/>
  <c r="F201" i="6"/>
  <c r="G162" i="6"/>
  <c r="H10" i="16" s="1"/>
  <c r="F162" i="6"/>
  <c r="E162" i="6"/>
  <c r="G151" i="6"/>
  <c r="F151" i="6"/>
  <c r="G117" i="6"/>
  <c r="F117" i="6"/>
  <c r="E117" i="6"/>
  <c r="G97" i="6"/>
  <c r="F97" i="6"/>
  <c r="E97" i="6"/>
  <c r="G69" i="6"/>
  <c r="F69" i="6"/>
  <c r="E69" i="6"/>
  <c r="G55" i="6"/>
  <c r="F55" i="6"/>
  <c r="E55" i="6"/>
  <c r="E309" i="6"/>
  <c r="F112" i="5"/>
  <c r="E112" i="5"/>
  <c r="G126" i="5"/>
  <c r="F126" i="5"/>
  <c r="E126" i="5"/>
  <c r="G150" i="5"/>
  <c r="F150" i="5"/>
  <c r="E150" i="5"/>
  <c r="G157" i="5"/>
  <c r="F157" i="5"/>
  <c r="E157" i="5"/>
  <c r="G163" i="5"/>
  <c r="F163" i="5"/>
  <c r="E163" i="5"/>
  <c r="F170" i="5"/>
  <c r="E211" i="5"/>
  <c r="G96" i="5"/>
  <c r="F96" i="5"/>
  <c r="E96" i="5"/>
  <c r="G78" i="5"/>
  <c r="E78" i="5"/>
  <c r="G72" i="5"/>
  <c r="F72" i="5"/>
  <c r="E72" i="5"/>
  <c r="F42" i="5"/>
  <c r="G42" i="5"/>
  <c r="E42" i="5"/>
  <c r="E170" i="5"/>
  <c r="G9" i="5"/>
  <c r="F9" i="5"/>
  <c r="F796" i="4"/>
  <c r="K93" i="6"/>
  <c r="D540" i="8"/>
  <c r="D375" i="14" s="1"/>
  <c r="E540" i="8"/>
  <c r="E375" i="14" s="1"/>
  <c r="F540" i="8"/>
  <c r="F375" i="14" s="1"/>
  <c r="G540" i="8"/>
  <c r="G375" i="14" s="1"/>
  <c r="H540" i="8"/>
  <c r="H375" i="14" s="1"/>
  <c r="C540" i="8"/>
  <c r="C375" i="14" s="1"/>
  <c r="D447" i="4"/>
  <c r="E447" i="4"/>
  <c r="F447" i="4"/>
  <c r="G447" i="4"/>
  <c r="H447" i="4"/>
  <c r="C447" i="4"/>
  <c r="D203" i="5"/>
  <c r="E203" i="5"/>
  <c r="F203" i="5"/>
  <c r="G203" i="5"/>
  <c r="H203" i="5"/>
  <c r="C203" i="5"/>
  <c r="C109" i="13"/>
  <c r="D171" i="7"/>
  <c r="E171" i="7"/>
  <c r="F171" i="7"/>
  <c r="G171" i="7"/>
  <c r="H171" i="7"/>
  <c r="C171" i="7"/>
  <c r="D432" i="8"/>
  <c r="E432" i="8"/>
  <c r="F432" i="8"/>
  <c r="G432" i="8"/>
  <c r="H432" i="8"/>
  <c r="C432" i="8"/>
  <c r="D179" i="14"/>
  <c r="E179" i="14"/>
  <c r="F179" i="14"/>
  <c r="G179" i="14"/>
  <c r="H179" i="14"/>
  <c r="C179" i="14"/>
  <c r="D212" i="4"/>
  <c r="E212" i="4"/>
  <c r="F212" i="4"/>
  <c r="G212" i="4"/>
  <c r="H212" i="4"/>
  <c r="C212" i="4"/>
  <c r="K754" i="6"/>
  <c r="D568" i="4"/>
  <c r="E568" i="4"/>
  <c r="F568" i="4"/>
  <c r="G568" i="4"/>
  <c r="H568" i="4"/>
  <c r="C568" i="4"/>
  <c r="D271" i="8"/>
  <c r="D481" i="14" s="1"/>
  <c r="E271" i="8"/>
  <c r="E481" i="14" s="1"/>
  <c r="F271" i="8"/>
  <c r="F481" i="14" s="1"/>
  <c r="G271" i="8"/>
  <c r="G481" i="14" s="1"/>
  <c r="H271" i="8"/>
  <c r="H481" i="14" s="1"/>
  <c r="C271" i="8"/>
  <c r="C481" i="14" s="1"/>
  <c r="K220" i="6"/>
  <c r="K219" i="6"/>
  <c r="K588" i="6"/>
  <c r="A584" i="6"/>
  <c r="K342" i="6"/>
  <c r="K143" i="6"/>
  <c r="K146" i="6"/>
  <c r="L13" i="15"/>
  <c r="L7" i="15"/>
  <c r="L8" i="15"/>
  <c r="L9" i="15"/>
  <c r="L10" i="15"/>
  <c r="L11" i="15"/>
  <c r="L12" i="15"/>
  <c r="L14" i="15"/>
  <c r="L15" i="15"/>
  <c r="L16" i="15"/>
  <c r="L17" i="15"/>
  <c r="L18" i="15"/>
  <c r="L20" i="15"/>
  <c r="L21" i="15"/>
  <c r="L22" i="15"/>
  <c r="K7" i="15"/>
  <c r="K8" i="15"/>
  <c r="K9" i="15"/>
  <c r="K10" i="15"/>
  <c r="K11" i="15"/>
  <c r="K12" i="15"/>
  <c r="K13" i="15"/>
  <c r="K14" i="15"/>
  <c r="K15" i="15"/>
  <c r="K16" i="15"/>
  <c r="K17" i="15"/>
  <c r="K18" i="15"/>
  <c r="K20" i="15"/>
  <c r="K21" i="15"/>
  <c r="K22" i="15"/>
  <c r="L6" i="15"/>
  <c r="K6" i="15"/>
  <c r="K25" i="6"/>
  <c r="K26" i="6"/>
  <c r="K27" i="6"/>
  <c r="K28" i="6"/>
  <c r="K29" i="6"/>
  <c r="K30" i="6"/>
  <c r="K31" i="6"/>
  <c r="K32" i="6"/>
  <c r="K33" i="6"/>
  <c r="K34" i="6"/>
  <c r="K42" i="6"/>
  <c r="K43" i="6"/>
  <c r="K44" i="6"/>
  <c r="K45" i="6"/>
  <c r="K46" i="6"/>
  <c r="K47" i="6"/>
  <c r="K48" i="6"/>
  <c r="K49" i="6"/>
  <c r="K50" i="6"/>
  <c r="K51" i="6"/>
  <c r="K52" i="6"/>
  <c r="K60" i="6"/>
  <c r="K61" i="6"/>
  <c r="K62" i="6"/>
  <c r="K63" i="6"/>
  <c r="K64" i="6"/>
  <c r="K65" i="6"/>
  <c r="K74" i="6"/>
  <c r="K75" i="6"/>
  <c r="K76" i="6"/>
  <c r="K77" i="6"/>
  <c r="K78" i="6"/>
  <c r="K79" i="6"/>
  <c r="K80" i="6"/>
  <c r="K90" i="6"/>
  <c r="K91" i="6"/>
  <c r="K92" i="6"/>
  <c r="K94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23" i="6"/>
  <c r="K124" i="6"/>
  <c r="K125" i="6"/>
  <c r="K126" i="6"/>
  <c r="K127" i="6"/>
  <c r="K128" i="6"/>
  <c r="K129" i="6"/>
  <c r="K130" i="6"/>
  <c r="K131" i="6"/>
  <c r="K141" i="6"/>
  <c r="K142" i="6"/>
  <c r="K144" i="6"/>
  <c r="K145" i="6"/>
  <c r="K147" i="6"/>
  <c r="K148" i="6"/>
  <c r="K156" i="6"/>
  <c r="K157" i="6"/>
  <c r="K158" i="6"/>
  <c r="K159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91" i="6"/>
  <c r="K192" i="6"/>
  <c r="K193" i="6"/>
  <c r="K194" i="6"/>
  <c r="K195" i="6"/>
  <c r="K196" i="6"/>
  <c r="K197" i="6"/>
  <c r="K198" i="6"/>
  <c r="K206" i="6"/>
  <c r="K214" i="6"/>
  <c r="K215" i="6"/>
  <c r="K216" i="6"/>
  <c r="K217" i="6"/>
  <c r="K218" i="6"/>
  <c r="K221" i="6"/>
  <c r="K222" i="6"/>
  <c r="K231" i="6"/>
  <c r="K232" i="6"/>
  <c r="K233" i="6"/>
  <c r="K234" i="6"/>
  <c r="K235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70" i="6"/>
  <c r="K271" i="6"/>
  <c r="K272" i="6"/>
  <c r="K273" i="6"/>
  <c r="K274" i="6"/>
  <c r="K275" i="6"/>
  <c r="K276" i="6"/>
  <c r="K277" i="6"/>
  <c r="K278" i="6"/>
  <c r="K279" i="6"/>
  <c r="K289" i="6"/>
  <c r="K290" i="6"/>
  <c r="K291" i="6"/>
  <c r="K300" i="6"/>
  <c r="K301" i="6"/>
  <c r="K302" i="6"/>
  <c r="K303" i="6"/>
  <c r="K304" i="6"/>
  <c r="K305" i="6"/>
  <c r="K306" i="6"/>
  <c r="K314" i="6"/>
  <c r="K315" i="6"/>
  <c r="K316" i="6"/>
  <c r="K317" i="6"/>
  <c r="K318" i="6"/>
  <c r="K319" i="6"/>
  <c r="K320" i="6"/>
  <c r="K321" i="6"/>
  <c r="K329" i="6"/>
  <c r="K330" i="6"/>
  <c r="K331" i="6"/>
  <c r="K339" i="6"/>
  <c r="K340" i="6"/>
  <c r="K341" i="6"/>
  <c r="K343" i="6"/>
  <c r="K344" i="6"/>
  <c r="K345" i="6"/>
  <c r="K346" i="6"/>
  <c r="K347" i="6"/>
  <c r="K348" i="6"/>
  <c r="K349" i="6"/>
  <c r="K350" i="6"/>
  <c r="K351" i="6"/>
  <c r="K360" i="6"/>
  <c r="K361" i="6"/>
  <c r="K362" i="6"/>
  <c r="K363" i="6"/>
  <c r="K364" i="6"/>
  <c r="K365" i="6"/>
  <c r="K366" i="6"/>
  <c r="K367" i="6"/>
  <c r="K368" i="6"/>
  <c r="K369" i="6"/>
  <c r="K370" i="6"/>
  <c r="K371" i="6"/>
  <c r="K381" i="6"/>
  <c r="K382" i="6"/>
  <c r="K383" i="6"/>
  <c r="K384" i="6"/>
  <c r="K385" i="6"/>
  <c r="K386" i="6"/>
  <c r="K387" i="6"/>
  <c r="K395" i="6"/>
  <c r="K396" i="6"/>
  <c r="K397" i="6"/>
  <c r="K398" i="6"/>
  <c r="K399" i="6"/>
  <c r="K400" i="6"/>
  <c r="K401" i="6"/>
  <c r="K402" i="6"/>
  <c r="K410" i="6"/>
  <c r="K411" i="6"/>
  <c r="K412" i="6"/>
  <c r="K413" i="6"/>
  <c r="K414" i="6"/>
  <c r="K415" i="6"/>
  <c r="K416" i="6"/>
  <c r="K417" i="6"/>
  <c r="K418" i="6"/>
  <c r="K419" i="6"/>
  <c r="K420" i="6"/>
  <c r="K421" i="6"/>
  <c r="K429" i="6"/>
  <c r="K430" i="6"/>
  <c r="K431" i="6"/>
  <c r="K432" i="6"/>
  <c r="K433" i="6"/>
  <c r="K434" i="6"/>
  <c r="K435" i="6"/>
  <c r="K443" i="6"/>
  <c r="K444" i="6"/>
  <c r="K445" i="6"/>
  <c r="K446" i="6"/>
  <c r="K447" i="6"/>
  <c r="K448" i="6"/>
  <c r="K449" i="6"/>
  <c r="K450" i="6"/>
  <c r="K451" i="6"/>
  <c r="K452" i="6"/>
  <c r="K453" i="6"/>
  <c r="K461" i="6"/>
  <c r="K462" i="6"/>
  <c r="K463" i="6"/>
  <c r="K464" i="6"/>
  <c r="K465" i="6"/>
  <c r="K466" i="6"/>
  <c r="K475" i="6"/>
  <c r="K476" i="6"/>
  <c r="K477" i="6"/>
  <c r="K478" i="6"/>
  <c r="K479" i="6"/>
  <c r="K480" i="6"/>
  <c r="K481" i="6"/>
  <c r="K482" i="6"/>
  <c r="K483" i="6"/>
  <c r="K484" i="6"/>
  <c r="K485" i="6"/>
  <c r="K486" i="6"/>
  <c r="K487" i="6"/>
  <c r="K488" i="6"/>
  <c r="K489" i="6"/>
  <c r="K490" i="6"/>
  <c r="K498" i="6"/>
  <c r="K499" i="6"/>
  <c r="K500" i="6"/>
  <c r="K501" i="6"/>
  <c r="K509" i="6"/>
  <c r="K510" i="6"/>
  <c r="K511" i="6"/>
  <c r="K512" i="6"/>
  <c r="K513" i="6"/>
  <c r="K514" i="6"/>
  <c r="K515" i="6"/>
  <c r="K516" i="6"/>
  <c r="K517" i="6"/>
  <c r="K526" i="6"/>
  <c r="K527" i="6"/>
  <c r="K528" i="6"/>
  <c r="K529" i="6"/>
  <c r="K530" i="6"/>
  <c r="K531" i="6"/>
  <c r="K532" i="6"/>
  <c r="K533" i="6"/>
  <c r="K534" i="6"/>
  <c r="K535" i="6"/>
  <c r="K536" i="6"/>
  <c r="K544" i="6"/>
  <c r="K545" i="6"/>
  <c r="K546" i="6"/>
  <c r="K547" i="6"/>
  <c r="K548" i="6"/>
  <c r="K549" i="6"/>
  <c r="K550" i="6"/>
  <c r="K551" i="6"/>
  <c r="K552" i="6"/>
  <c r="K553" i="6"/>
  <c r="K554" i="6"/>
  <c r="K562" i="6"/>
  <c r="K563" i="6"/>
  <c r="K564" i="6"/>
  <c r="K565" i="6"/>
  <c r="K566" i="6"/>
  <c r="K567" i="6"/>
  <c r="K568" i="6"/>
  <c r="K569" i="6"/>
  <c r="K570" i="6"/>
  <c r="K581" i="6"/>
  <c r="K582" i="6"/>
  <c r="K583" i="6"/>
  <c r="K584" i="6"/>
  <c r="K585" i="6"/>
  <c r="K586" i="6"/>
  <c r="K587" i="6"/>
  <c r="K596" i="6"/>
  <c r="K597" i="6"/>
  <c r="K598" i="6"/>
  <c r="K599" i="6"/>
  <c r="K600" i="6"/>
  <c r="K601" i="6"/>
  <c r="K602" i="6"/>
  <c r="K603" i="6"/>
  <c r="K604" i="6"/>
  <c r="K605" i="6"/>
  <c r="K614" i="6"/>
  <c r="K615" i="6"/>
  <c r="K616" i="6"/>
  <c r="K617" i="6"/>
  <c r="K618" i="6"/>
  <c r="K626" i="6"/>
  <c r="I626" i="6" s="1"/>
  <c r="K627" i="6"/>
  <c r="K628" i="6"/>
  <c r="K629" i="6"/>
  <c r="K637" i="6"/>
  <c r="K638" i="6"/>
  <c r="K639" i="6"/>
  <c r="K640" i="6"/>
  <c r="K641" i="6"/>
  <c r="K653" i="6"/>
  <c r="K655" i="6"/>
  <c r="K656" i="6"/>
  <c r="K657" i="6"/>
  <c r="K658" i="6"/>
  <c r="K659" i="6"/>
  <c r="K661" i="6"/>
  <c r="K670" i="6"/>
  <c r="K671" i="6"/>
  <c r="K672" i="6"/>
  <c r="K673" i="6"/>
  <c r="K674" i="6"/>
  <c r="K675" i="6"/>
  <c r="K687" i="6"/>
  <c r="K688" i="6"/>
  <c r="K689" i="6"/>
  <c r="K690" i="6"/>
  <c r="K691" i="6"/>
  <c r="K692" i="6"/>
  <c r="K693" i="6"/>
  <c r="K694" i="6"/>
  <c r="K703" i="6"/>
  <c r="K704" i="6"/>
  <c r="K705" i="6"/>
  <c r="K706" i="6"/>
  <c r="K707" i="6"/>
  <c r="K708" i="6"/>
  <c r="K709" i="6"/>
  <c r="K710" i="6"/>
  <c r="K711" i="6"/>
  <c r="K712" i="6"/>
  <c r="K713" i="6"/>
  <c r="K714" i="6"/>
  <c r="K715" i="6"/>
  <c r="K716" i="6"/>
  <c r="K717" i="6"/>
  <c r="K726" i="6"/>
  <c r="K727" i="6"/>
  <c r="K728" i="6"/>
  <c r="K729" i="6"/>
  <c r="K730" i="6"/>
  <c r="K731" i="6"/>
  <c r="K732" i="6"/>
  <c r="K733" i="6"/>
  <c r="K734" i="6"/>
  <c r="K743" i="6"/>
  <c r="K744" i="6"/>
  <c r="K745" i="6"/>
  <c r="K746" i="6"/>
  <c r="K747" i="6"/>
  <c r="K748" i="6"/>
  <c r="K749" i="6"/>
  <c r="K750" i="6"/>
  <c r="K751" i="6"/>
  <c r="K752" i="6"/>
  <c r="K753" i="6"/>
  <c r="K762" i="6"/>
  <c r="K763" i="6"/>
  <c r="K771" i="6"/>
  <c r="K772" i="6"/>
  <c r="K773" i="6"/>
  <c r="K774" i="6"/>
  <c r="K775" i="6"/>
  <c r="K776" i="6"/>
  <c r="K777" i="6"/>
  <c r="K778" i="6"/>
  <c r="K779" i="6"/>
  <c r="K780" i="6"/>
  <c r="K788" i="6"/>
  <c r="K789" i="6"/>
  <c r="K790" i="6"/>
  <c r="K791" i="6"/>
  <c r="K792" i="6"/>
  <c r="K793" i="6"/>
  <c r="K794" i="6"/>
  <c r="K795" i="6"/>
  <c r="K796" i="6"/>
  <c r="K797" i="6"/>
  <c r="K798" i="6"/>
  <c r="K799" i="6"/>
  <c r="K800" i="6"/>
  <c r="K801" i="6"/>
  <c r="K802" i="6"/>
  <c r="K803" i="6"/>
  <c r="K804" i="6"/>
  <c r="K805" i="6"/>
  <c r="K806" i="6"/>
  <c r="I72" i="5" l="1"/>
  <c r="G11" i="16"/>
  <c r="G15" i="16"/>
  <c r="G16" i="16"/>
  <c r="F819" i="6"/>
  <c r="G10" i="16"/>
  <c r="G12" i="16"/>
  <c r="I96" i="5"/>
  <c r="I157" i="5"/>
  <c r="I163" i="5"/>
  <c r="I170" i="5"/>
  <c r="K660" i="6"/>
  <c r="K652" i="6"/>
  <c r="G20" i="16" l="1"/>
  <c r="C84" i="7"/>
  <c r="D84" i="7"/>
  <c r="D85" i="7" s="1"/>
  <c r="C48" i="10" l="1"/>
  <c r="D411" i="8" l="1"/>
  <c r="D426" i="14" s="1"/>
  <c r="E411" i="8"/>
  <c r="E426" i="14" s="1"/>
  <c r="F411" i="8"/>
  <c r="F426" i="14" s="1"/>
  <c r="G411" i="8"/>
  <c r="G426" i="14" s="1"/>
  <c r="H411" i="8"/>
  <c r="H426" i="14" s="1"/>
  <c r="C411" i="8"/>
  <c r="C426" i="14" s="1"/>
  <c r="D503" i="4"/>
  <c r="E503" i="4"/>
  <c r="F503" i="4"/>
  <c r="G503" i="4"/>
  <c r="H503" i="4"/>
  <c r="C503" i="4"/>
  <c r="D71" i="8" l="1"/>
  <c r="E71" i="8"/>
  <c r="E208" i="14" s="1"/>
  <c r="F71" i="8"/>
  <c r="G71" i="8"/>
  <c r="H71" i="8"/>
  <c r="C71" i="8"/>
  <c r="D438" i="4"/>
  <c r="E438" i="4"/>
  <c r="F438" i="4"/>
  <c r="G438" i="4"/>
  <c r="H438" i="4"/>
  <c r="C438" i="4"/>
  <c r="C291" i="8" l="1"/>
  <c r="C389" i="14" s="1"/>
  <c r="D291" i="8"/>
  <c r="D389" i="14" s="1"/>
  <c r="E291" i="8"/>
  <c r="E389" i="14" s="1"/>
  <c r="F291" i="8"/>
  <c r="F389" i="14" s="1"/>
  <c r="G291" i="8"/>
  <c r="G389" i="14" s="1"/>
  <c r="H291" i="8"/>
  <c r="H389" i="14" s="1"/>
  <c r="B291" i="8"/>
  <c r="D463" i="4"/>
  <c r="E463" i="4"/>
  <c r="F463" i="4"/>
  <c r="G463" i="4"/>
  <c r="H463" i="4"/>
  <c r="C463" i="4"/>
  <c r="M60" i="8" l="1"/>
  <c r="C93" i="7"/>
  <c r="C181" i="13" s="1"/>
  <c r="D93" i="7"/>
  <c r="D181" i="13" s="1"/>
  <c r="E93" i="7"/>
  <c r="E181" i="13" s="1"/>
  <c r="F93" i="7"/>
  <c r="F181" i="13" s="1"/>
  <c r="G93" i="7"/>
  <c r="G181" i="13" s="1"/>
  <c r="H93" i="7"/>
  <c r="H181" i="13" s="1"/>
  <c r="B93" i="7"/>
  <c r="D186" i="3"/>
  <c r="E186" i="3"/>
  <c r="F186" i="3"/>
  <c r="G186" i="3"/>
  <c r="H186" i="3"/>
  <c r="C186" i="3"/>
  <c r="D146" i="3" l="1"/>
  <c r="E146" i="3"/>
  <c r="F146" i="3"/>
  <c r="G146" i="3"/>
  <c r="H146" i="3"/>
  <c r="C146" i="3"/>
  <c r="H133" i="5"/>
  <c r="H121" i="7" s="1"/>
  <c r="H123" i="7" s="1"/>
  <c r="G133" i="5"/>
  <c r="G121" i="7" s="1"/>
  <c r="G123" i="7" s="1"/>
  <c r="F133" i="5"/>
  <c r="E133" i="5"/>
  <c r="E257" i="5" s="1"/>
  <c r="D133" i="5"/>
  <c r="D257" i="5" s="1"/>
  <c r="C133" i="5"/>
  <c r="C257" i="5" s="1"/>
  <c r="C55" i="6"/>
  <c r="D55" i="6"/>
  <c r="F257" i="5" l="1"/>
  <c r="G143" i="13"/>
  <c r="G212" i="7"/>
  <c r="J212" i="7" s="1"/>
  <c r="K212" i="7" s="1"/>
  <c r="G257" i="5"/>
  <c r="H143" i="13"/>
  <c r="H212" i="7"/>
  <c r="C121" i="7"/>
  <c r="C123" i="7" s="1"/>
  <c r="C28" i="11" s="1"/>
  <c r="F121" i="7"/>
  <c r="F123" i="7" s="1"/>
  <c r="H257" i="5"/>
  <c r="D121" i="7"/>
  <c r="D123" i="7" s="1"/>
  <c r="E121" i="7"/>
  <c r="E123" i="7" s="1"/>
  <c r="C423" i="14"/>
  <c r="D423" i="14"/>
  <c r="E423" i="14"/>
  <c r="F423" i="14"/>
  <c r="G423" i="14"/>
  <c r="C479" i="14"/>
  <c r="D479" i="14"/>
  <c r="E479" i="14"/>
  <c r="F479" i="14"/>
  <c r="G479" i="14"/>
  <c r="B209" i="8"/>
  <c r="B208" i="8"/>
  <c r="C181" i="8"/>
  <c r="C422" i="14" s="1"/>
  <c r="D181" i="8"/>
  <c r="D422" i="14" s="1"/>
  <c r="E181" i="8"/>
  <c r="E422" i="14" s="1"/>
  <c r="F181" i="8"/>
  <c r="F422" i="14" s="1"/>
  <c r="G181" i="8"/>
  <c r="G422" i="14" s="1"/>
  <c r="H181" i="8"/>
  <c r="H422" i="14" s="1"/>
  <c r="B181" i="8"/>
  <c r="D498" i="4"/>
  <c r="E498" i="4"/>
  <c r="F498" i="4"/>
  <c r="G498" i="4"/>
  <c r="H498" i="4"/>
  <c r="C498" i="4"/>
  <c r="H479" i="14" l="1"/>
  <c r="H210" i="14"/>
  <c r="H423" i="14"/>
  <c r="F143" i="13"/>
  <c r="F212" i="7"/>
  <c r="C143" i="13"/>
  <c r="C212" i="7"/>
  <c r="E143" i="13"/>
  <c r="E212" i="7"/>
  <c r="D143" i="13"/>
  <c r="D212" i="7"/>
  <c r="G135" i="6"/>
  <c r="G824" i="6" s="1"/>
  <c r="D327" i="14"/>
  <c r="E327" i="14"/>
  <c r="F327" i="14"/>
  <c r="G327" i="14"/>
  <c r="H327" i="14"/>
  <c r="C327" i="14"/>
  <c r="D120" i="14"/>
  <c r="E120" i="14"/>
  <c r="F120" i="14"/>
  <c r="G120" i="14"/>
  <c r="H120" i="14"/>
  <c r="C120" i="14"/>
  <c r="C557" i="8" l="1"/>
  <c r="C328" i="14" s="1"/>
  <c r="D557" i="8"/>
  <c r="D328" i="14" s="1"/>
  <c r="E557" i="8"/>
  <c r="E328" i="14" s="1"/>
  <c r="F557" i="8"/>
  <c r="F328" i="14" s="1"/>
  <c r="G557" i="8"/>
  <c r="G328" i="14" s="1"/>
  <c r="H557" i="8"/>
  <c r="H328" i="14" s="1"/>
  <c r="B557" i="8"/>
  <c r="C398" i="4"/>
  <c r="Q583" i="8" l="1"/>
  <c r="L230" i="8"/>
  <c r="D209" i="14"/>
  <c r="E209" i="14"/>
  <c r="F209" i="14"/>
  <c r="G209" i="14"/>
  <c r="H209" i="14"/>
  <c r="C209" i="14"/>
  <c r="N60" i="8"/>
  <c r="O60" i="8"/>
  <c r="P60" i="8"/>
  <c r="Q60" i="8"/>
  <c r="M422" i="8"/>
  <c r="N422" i="8"/>
  <c r="O422" i="8"/>
  <c r="P422" i="8"/>
  <c r="Q422" i="8"/>
  <c r="L422" i="8"/>
  <c r="L60" i="8"/>
  <c r="K308" i="8"/>
  <c r="M400" i="8"/>
  <c r="M386" i="8"/>
  <c r="L15" i="8"/>
  <c r="L9" i="8"/>
  <c r="L14" i="8" s="1"/>
  <c r="L10" i="8"/>
  <c r="L12" i="8" s="1"/>
  <c r="Q582" i="8"/>
  <c r="M587" i="8"/>
  <c r="M586" i="8"/>
  <c r="E664" i="6"/>
  <c r="D371" i="14"/>
  <c r="E371" i="14"/>
  <c r="F371" i="14"/>
  <c r="G371" i="14"/>
  <c r="H371" i="14"/>
  <c r="C371" i="14"/>
  <c r="D444" i="4"/>
  <c r="E444" i="4"/>
  <c r="F444" i="4"/>
  <c r="G444" i="4"/>
  <c r="H444" i="4"/>
  <c r="C444" i="4"/>
  <c r="C255" i="4"/>
  <c r="P38" i="8"/>
  <c r="D238" i="8"/>
  <c r="D440" i="14" s="1"/>
  <c r="E238" i="8"/>
  <c r="E440" i="14" s="1"/>
  <c r="F238" i="8"/>
  <c r="F440" i="14" s="1"/>
  <c r="G238" i="8"/>
  <c r="G440" i="14" s="1"/>
  <c r="H238" i="8"/>
  <c r="H440" i="14" s="1"/>
  <c r="C238" i="8"/>
  <c r="C440" i="14" s="1"/>
  <c r="D97" i="8"/>
  <c r="E97" i="8"/>
  <c r="F97" i="8"/>
  <c r="G97" i="8"/>
  <c r="H97" i="8"/>
  <c r="C97" i="8"/>
  <c r="D54" i="4"/>
  <c r="E54" i="4"/>
  <c r="F54" i="4"/>
  <c r="G54" i="4"/>
  <c r="H54" i="4"/>
  <c r="C54" i="4"/>
  <c r="D520" i="4"/>
  <c r="E520" i="4"/>
  <c r="F520" i="4"/>
  <c r="G520" i="4"/>
  <c r="H520" i="4"/>
  <c r="C520" i="4"/>
  <c r="C431" i="8"/>
  <c r="C372" i="14" s="1"/>
  <c r="D431" i="8"/>
  <c r="D372" i="14" s="1"/>
  <c r="E431" i="8"/>
  <c r="E372" i="14" s="1"/>
  <c r="F431" i="8"/>
  <c r="F372" i="14" s="1"/>
  <c r="G431" i="8"/>
  <c r="G372" i="14" s="1"/>
  <c r="H431" i="8"/>
  <c r="H372" i="14" s="1"/>
  <c r="B431" i="8"/>
  <c r="D443" i="4"/>
  <c r="E443" i="4"/>
  <c r="F443" i="4"/>
  <c r="G443" i="4"/>
  <c r="H443" i="4"/>
  <c r="C443" i="4"/>
  <c r="D194" i="8" l="1"/>
  <c r="D173" i="14" s="1"/>
  <c r="E194" i="8"/>
  <c r="E173" i="14" s="1"/>
  <c r="F194" i="8"/>
  <c r="F173" i="14" s="1"/>
  <c r="G194" i="8"/>
  <c r="G173" i="14" s="1"/>
  <c r="H194" i="8"/>
  <c r="H173" i="14" s="1"/>
  <c r="C194" i="8"/>
  <c r="C173" i="14" s="1"/>
  <c r="D206" i="4"/>
  <c r="E206" i="4"/>
  <c r="F206" i="4"/>
  <c r="G206" i="4"/>
  <c r="H206" i="4"/>
  <c r="C206" i="4"/>
  <c r="D312" i="8"/>
  <c r="D349" i="14" s="1"/>
  <c r="E312" i="8"/>
  <c r="E349" i="14" s="1"/>
  <c r="F312" i="8"/>
  <c r="F349" i="14" s="1"/>
  <c r="G312" i="8"/>
  <c r="G349" i="14" s="1"/>
  <c r="H312" i="8"/>
  <c r="H349" i="14" s="1"/>
  <c r="C312" i="8"/>
  <c r="C349" i="14" s="1"/>
  <c r="D422" i="4"/>
  <c r="E422" i="4"/>
  <c r="F422" i="4"/>
  <c r="G422" i="4"/>
  <c r="H422" i="4"/>
  <c r="C422" i="4"/>
  <c r="H783" i="6"/>
  <c r="C114" i="7" l="1"/>
  <c r="C141" i="13" s="1"/>
  <c r="D114" i="7"/>
  <c r="D141" i="13" s="1"/>
  <c r="E114" i="7"/>
  <c r="E141" i="13" s="1"/>
  <c r="F114" i="7"/>
  <c r="F141" i="13" s="1"/>
  <c r="G114" i="7"/>
  <c r="G141" i="13" s="1"/>
  <c r="H114" i="7"/>
  <c r="H141" i="13" s="1"/>
  <c r="B114" i="7"/>
  <c r="D145" i="3"/>
  <c r="E145" i="3"/>
  <c r="F145" i="3"/>
  <c r="G145" i="3"/>
  <c r="H145" i="3"/>
  <c r="C145" i="3"/>
  <c r="D355" i="14"/>
  <c r="E355" i="14"/>
  <c r="F355" i="14"/>
  <c r="G355" i="14"/>
  <c r="H355" i="14"/>
  <c r="C355" i="14"/>
  <c r="C16" i="8"/>
  <c r="D516" i="4"/>
  <c r="E516" i="4"/>
  <c r="F516" i="4"/>
  <c r="G516" i="4"/>
  <c r="H516" i="4"/>
  <c r="C516" i="4"/>
  <c r="D129" i="4"/>
  <c r="E129" i="4"/>
  <c r="F129" i="4"/>
  <c r="G129" i="4"/>
  <c r="H129" i="4"/>
  <c r="C129" i="4"/>
  <c r="D281" i="8" l="1"/>
  <c r="D348" i="14" s="1"/>
  <c r="E281" i="8"/>
  <c r="E348" i="14" s="1"/>
  <c r="F281" i="8"/>
  <c r="F348" i="14" s="1"/>
  <c r="G281" i="8"/>
  <c r="G348" i="14" s="1"/>
  <c r="H281" i="8"/>
  <c r="H348" i="14" s="1"/>
  <c r="C281" i="8"/>
  <c r="C348" i="14" s="1"/>
  <c r="C424" i="4"/>
  <c r="D70" i="8"/>
  <c r="D343" i="14" s="1"/>
  <c r="E70" i="8"/>
  <c r="F70" i="8"/>
  <c r="F343" i="14" s="1"/>
  <c r="G70" i="8"/>
  <c r="G343" i="14" s="1"/>
  <c r="H70" i="8"/>
  <c r="H343" i="14" s="1"/>
  <c r="C70" i="8"/>
  <c r="C343" i="14" s="1"/>
  <c r="D414" i="4"/>
  <c r="E414" i="4"/>
  <c r="F414" i="4"/>
  <c r="G414" i="4"/>
  <c r="H414" i="4"/>
  <c r="C414" i="4"/>
  <c r="E343" i="14" l="1"/>
  <c r="E207" i="14"/>
  <c r="D523" i="8"/>
  <c r="E523" i="8"/>
  <c r="F523" i="8"/>
  <c r="G523" i="8"/>
  <c r="H523" i="8"/>
  <c r="C523" i="8"/>
  <c r="D603" i="4"/>
  <c r="E603" i="4"/>
  <c r="F603" i="4"/>
  <c r="G603" i="4"/>
  <c r="H603" i="4"/>
  <c r="C603" i="4"/>
  <c r="C84" i="5" l="1"/>
  <c r="C25" i="16" s="1"/>
  <c r="D84" i="5"/>
  <c r="H55" i="6"/>
  <c r="H819" i="6" s="1"/>
  <c r="F3" i="19"/>
  <c r="I3" i="19" s="1"/>
  <c r="L3" i="19" s="1"/>
  <c r="O3" i="19" s="1"/>
  <c r="R3" i="19" s="1"/>
  <c r="D32" i="21"/>
  <c r="E32" i="21"/>
  <c r="F32" i="21"/>
  <c r="G32" i="21"/>
  <c r="H32" i="21"/>
  <c r="C32" i="21"/>
  <c r="C681" i="6"/>
  <c r="N400" i="8"/>
  <c r="O400" i="8"/>
  <c r="P400" i="8"/>
  <c r="Q400" i="8"/>
  <c r="O153" i="8"/>
  <c r="O156" i="8" s="1"/>
  <c r="P153" i="8"/>
  <c r="P156" i="8" s="1"/>
  <c r="Q153" i="8"/>
  <c r="Q156" i="8" s="1"/>
  <c r="R153" i="8"/>
  <c r="S153" i="8"/>
  <c r="N153" i="8"/>
  <c r="N156" i="8" s="1"/>
  <c r="N399" i="8"/>
  <c r="O399" i="8"/>
  <c r="Q399" i="8"/>
  <c r="R399" i="8"/>
  <c r="M399" i="8"/>
  <c r="M402" i="8" s="1"/>
  <c r="M385" i="8" s="1"/>
  <c r="M387" i="8" s="1"/>
  <c r="M226" i="8"/>
  <c r="N226" i="8"/>
  <c r="O226" i="8"/>
  <c r="P226" i="8"/>
  <c r="Q226" i="8"/>
  <c r="L226" i="8"/>
  <c r="M227" i="8"/>
  <c r="N227" i="8"/>
  <c r="O227" i="8"/>
  <c r="P227" i="8"/>
  <c r="Q227" i="8"/>
  <c r="L227" i="8"/>
  <c r="O149" i="8"/>
  <c r="P149" i="8"/>
  <c r="Q149" i="8"/>
  <c r="R149" i="8"/>
  <c r="S149" i="8"/>
  <c r="N149" i="8"/>
  <c r="M68" i="8"/>
  <c r="N68" i="8"/>
  <c r="O68" i="8"/>
  <c r="P68" i="8"/>
  <c r="Q68" i="8"/>
  <c r="L68" i="8"/>
  <c r="M413" i="8"/>
  <c r="N413" i="8"/>
  <c r="O413" i="8"/>
  <c r="P413" i="8"/>
  <c r="Q413" i="8"/>
  <c r="L413" i="8"/>
  <c r="N383" i="8"/>
  <c r="O383" i="8"/>
  <c r="P383" i="8"/>
  <c r="Q383" i="8"/>
  <c r="R383" i="8"/>
  <c r="M383" i="8"/>
  <c r="N382" i="8"/>
  <c r="O382" i="8"/>
  <c r="Q382" i="8"/>
  <c r="R382" i="8"/>
  <c r="M382" i="8"/>
  <c r="M173" i="8"/>
  <c r="M175" i="8" s="1"/>
  <c r="N173" i="8"/>
  <c r="N175" i="8" s="1"/>
  <c r="O173" i="8"/>
  <c r="O175" i="8" s="1"/>
  <c r="P173" i="8"/>
  <c r="P175" i="8" s="1"/>
  <c r="Q173" i="8"/>
  <c r="Q175" i="8" s="1"/>
  <c r="L173" i="8"/>
  <c r="M170" i="8"/>
  <c r="M172" i="8" s="1"/>
  <c r="N170" i="8"/>
  <c r="N172" i="8" s="1"/>
  <c r="O170" i="8"/>
  <c r="O172" i="8" s="1"/>
  <c r="P170" i="8"/>
  <c r="P172" i="8" s="1"/>
  <c r="Q170" i="8"/>
  <c r="Q172" i="8" s="1"/>
  <c r="L170" i="8"/>
  <c r="L172" i="8" s="1"/>
  <c r="R380" i="8" l="1"/>
  <c r="N380" i="8"/>
  <c r="A3" i="6"/>
  <c r="A3" i="7" s="1"/>
  <c r="A3" i="5"/>
  <c r="A238" i="5" s="1"/>
  <c r="L175" i="8"/>
  <c r="M380" i="8"/>
  <c r="O380" i="8"/>
  <c r="O402" i="8"/>
  <c r="O385" i="8" s="1"/>
  <c r="N402" i="8"/>
  <c r="N385" i="8" s="1"/>
  <c r="R156" i="8"/>
  <c r="A3" i="4"/>
  <c r="P228" i="8"/>
  <c r="Q228" i="8"/>
  <c r="M228" i="8"/>
  <c r="L228" i="8"/>
  <c r="N228" i="8"/>
  <c r="O228" i="8"/>
  <c r="Q380" i="8"/>
  <c r="Q402" i="8"/>
  <c r="Q385" i="8" s="1"/>
  <c r="M168" i="8"/>
  <c r="N168" i="8"/>
  <c r="O168" i="8"/>
  <c r="P168" i="8"/>
  <c r="Q168" i="8"/>
  <c r="L168" i="8"/>
  <c r="M167" i="8"/>
  <c r="N167" i="8"/>
  <c r="O167" i="8"/>
  <c r="P167" i="8"/>
  <c r="Q167" i="8"/>
  <c r="L167" i="8"/>
  <c r="H526" i="4"/>
  <c r="M64" i="8"/>
  <c r="N64" i="8"/>
  <c r="O64" i="8"/>
  <c r="P64" i="8"/>
  <c r="Q64" i="8"/>
  <c r="L64" i="8"/>
  <c r="L169" i="8" l="1"/>
  <c r="O169" i="8"/>
  <c r="Q169" i="8"/>
  <c r="M169" i="8"/>
  <c r="P169" i="8"/>
  <c r="N169" i="8"/>
  <c r="M63" i="8"/>
  <c r="M65" i="8" s="1"/>
  <c r="D63" i="8" s="1"/>
  <c r="N63" i="8"/>
  <c r="N65" i="8" s="1"/>
  <c r="E63" i="8" s="1"/>
  <c r="O63" i="8"/>
  <c r="O65" i="8" s="1"/>
  <c r="F63" i="8" s="1"/>
  <c r="P63" i="8"/>
  <c r="P65" i="8" s="1"/>
  <c r="G63" i="8" s="1"/>
  <c r="Q63" i="8"/>
  <c r="Q65" i="8" s="1"/>
  <c r="H63" i="8" s="1"/>
  <c r="L63" i="8"/>
  <c r="L65" i="8" s="1"/>
  <c r="C63" i="8" s="1"/>
  <c r="Q59" i="8"/>
  <c r="Q61" i="8" s="1"/>
  <c r="M59" i="8"/>
  <c r="M61" i="8" s="1"/>
  <c r="N59" i="8"/>
  <c r="N61" i="8" s="1"/>
  <c r="O59" i="8"/>
  <c r="O61" i="8" s="1"/>
  <c r="P59" i="8"/>
  <c r="P61" i="8" s="1"/>
  <c r="L59" i="8"/>
  <c r="L61" i="8" s="1"/>
  <c r="P237" i="8"/>
  <c r="M237" i="8" s="1"/>
  <c r="P236" i="8"/>
  <c r="M236" i="8" s="1"/>
  <c r="L237" i="8"/>
  <c r="L236" i="8"/>
  <c r="M231" i="8"/>
  <c r="N231" i="8"/>
  <c r="O231" i="8"/>
  <c r="P231" i="8"/>
  <c r="Q231" i="8"/>
  <c r="L231" i="8"/>
  <c r="M230" i="8"/>
  <c r="N230" i="8"/>
  <c r="O230" i="8"/>
  <c r="P230" i="8"/>
  <c r="Q230" i="8"/>
  <c r="N566" i="8"/>
  <c r="N567" i="8" s="1"/>
  <c r="O566" i="8"/>
  <c r="O567" i="8" s="1"/>
  <c r="P566" i="8"/>
  <c r="P567" i="8" s="1"/>
  <c r="Q566" i="8"/>
  <c r="Q567" i="8" s="1"/>
  <c r="R566" i="8"/>
  <c r="R567" i="8" s="1"/>
  <c r="M566" i="8"/>
  <c r="M567" i="8" s="1"/>
  <c r="M580" i="8"/>
  <c r="M581" i="8" s="1"/>
  <c r="Q240" i="8"/>
  <c r="Q242" i="8" s="1"/>
  <c r="Q241" i="8"/>
  <c r="M241" i="8"/>
  <c r="N241" i="8"/>
  <c r="O241" i="8"/>
  <c r="P241" i="8"/>
  <c r="L241" i="8"/>
  <c r="M240" i="8"/>
  <c r="M242" i="8" s="1"/>
  <c r="N240" i="8"/>
  <c r="N242" i="8" s="1"/>
  <c r="O240" i="8"/>
  <c r="O242" i="8" s="1"/>
  <c r="P240" i="8"/>
  <c r="P242" i="8" s="1"/>
  <c r="L240" i="8"/>
  <c r="L242" i="8" s="1"/>
  <c r="L232" i="8" l="1"/>
  <c r="N236" i="8"/>
  <c r="P232" i="8"/>
  <c r="O232" i="8"/>
  <c r="Q232" i="8"/>
  <c r="M232" i="8"/>
  <c r="N232" i="8"/>
  <c r="N243" i="8"/>
  <c r="Q243" i="8"/>
  <c r="P243" i="8"/>
  <c r="N237" i="8"/>
  <c r="O243" i="8"/>
  <c r="L243" i="8"/>
  <c r="M243" i="8"/>
  <c r="M25" i="8"/>
  <c r="N25" i="8"/>
  <c r="O25" i="8"/>
  <c r="P25" i="8"/>
  <c r="Q25" i="8"/>
  <c r="M290" i="8"/>
  <c r="M292" i="8" s="1"/>
  <c r="N290" i="8"/>
  <c r="N292" i="8" s="1"/>
  <c r="O290" i="8"/>
  <c r="O292" i="8" s="1"/>
  <c r="P290" i="8"/>
  <c r="P292" i="8" s="1"/>
  <c r="Q290" i="8"/>
  <c r="Q292" i="8" s="1"/>
  <c r="L290" i="8"/>
  <c r="M275" i="8"/>
  <c r="M276" i="8" s="1"/>
  <c r="N275" i="8"/>
  <c r="N276" i="8" s="1"/>
  <c r="O275" i="8"/>
  <c r="O276" i="8" s="1"/>
  <c r="P275" i="8"/>
  <c r="P276" i="8" s="1"/>
  <c r="Q275" i="8"/>
  <c r="Q276" i="8" s="1"/>
  <c r="L275" i="8"/>
  <c r="L276" i="8" s="1"/>
  <c r="L26" i="8" s="1"/>
  <c r="M22" i="8" l="1"/>
  <c r="M429" i="8" s="1"/>
  <c r="N22" i="8"/>
  <c r="N429" i="8" s="1"/>
  <c r="O22" i="8"/>
  <c r="O429" i="8" s="1"/>
  <c r="P22" i="8"/>
  <c r="P429" i="8" s="1"/>
  <c r="Q22" i="8"/>
  <c r="Q429" i="8" s="1"/>
  <c r="L22" i="8"/>
  <c r="L429" i="8" s="1"/>
  <c r="M417" i="8"/>
  <c r="N417" i="8"/>
  <c r="O417" i="8"/>
  <c r="P417" i="8"/>
  <c r="Q417" i="8"/>
  <c r="L417" i="8"/>
  <c r="L421" i="8" s="1"/>
  <c r="C444" i="14" s="1"/>
  <c r="M416" i="8"/>
  <c r="N416" i="8"/>
  <c r="O416" i="8"/>
  <c r="P416" i="8"/>
  <c r="Q416" i="8"/>
  <c r="L416" i="8"/>
  <c r="L5" i="8"/>
  <c r="L6" i="8" s="1"/>
  <c r="N5" i="8" l="1"/>
  <c r="N6" i="8" s="1"/>
  <c r="O5" i="8"/>
  <c r="O6" i="8" s="1"/>
  <c r="P5" i="8"/>
  <c r="G20" i="8" l="1"/>
  <c r="D20" i="8"/>
  <c r="E20" i="8"/>
  <c r="F20" i="8"/>
  <c r="H20" i="8"/>
  <c r="D30" i="20"/>
  <c r="E30" i="20"/>
  <c r="F30" i="20"/>
  <c r="G30" i="20"/>
  <c r="H30" i="20"/>
  <c r="C30" i="20"/>
  <c r="A3" i="20"/>
  <c r="D95" i="8" l="1"/>
  <c r="D344" i="14" s="1"/>
  <c r="E95" i="8"/>
  <c r="E344" i="14" s="1"/>
  <c r="F95" i="8"/>
  <c r="F344" i="14" s="1"/>
  <c r="G95" i="8"/>
  <c r="G344" i="14" s="1"/>
  <c r="H95" i="8"/>
  <c r="H344" i="14" s="1"/>
  <c r="C95" i="8"/>
  <c r="C344" i="14" s="1"/>
  <c r="D415" i="4"/>
  <c r="E415" i="4"/>
  <c r="F415" i="4"/>
  <c r="G415" i="4"/>
  <c r="H415" i="4"/>
  <c r="C415" i="4"/>
  <c r="C207" i="13"/>
  <c r="D207" i="13"/>
  <c r="E207" i="13"/>
  <c r="F207" i="13"/>
  <c r="G207" i="13"/>
  <c r="H207" i="13"/>
  <c r="D214" i="3"/>
  <c r="E214" i="3"/>
  <c r="F214" i="3"/>
  <c r="G214" i="3"/>
  <c r="H214" i="3"/>
  <c r="C214" i="3"/>
  <c r="D150" i="5"/>
  <c r="H150" i="5"/>
  <c r="C150" i="5"/>
  <c r="C551" i="8" l="1"/>
  <c r="C163" i="14" s="1"/>
  <c r="D551" i="8"/>
  <c r="D163" i="14" s="1"/>
  <c r="E551" i="8"/>
  <c r="E163" i="14" s="1"/>
  <c r="F551" i="8"/>
  <c r="F163" i="14" s="1"/>
  <c r="G551" i="8"/>
  <c r="G163" i="14" s="1"/>
  <c r="H551" i="8"/>
  <c r="H163" i="14" s="1"/>
  <c r="B551" i="8"/>
  <c r="C195" i="4"/>
  <c r="A776" i="6"/>
  <c r="A778" i="6"/>
  <c r="A780" i="6"/>
  <c r="G621" i="6" l="1"/>
  <c r="D30" i="8" l="1"/>
  <c r="D233" i="14" s="1"/>
  <c r="E30" i="8"/>
  <c r="E233" i="14" s="1"/>
  <c r="F30" i="8"/>
  <c r="F233" i="14" s="1"/>
  <c r="G30" i="8"/>
  <c r="G233" i="14" s="1"/>
  <c r="H30" i="8"/>
  <c r="H233" i="14" s="1"/>
  <c r="C30" i="8"/>
  <c r="C233" i="14" s="1"/>
  <c r="D273" i="4"/>
  <c r="E273" i="4"/>
  <c r="F273" i="4"/>
  <c r="G273" i="4"/>
  <c r="H273" i="4"/>
  <c r="C273" i="4"/>
  <c r="D189" i="4"/>
  <c r="E189" i="4"/>
  <c r="F189" i="4"/>
  <c r="G189" i="4"/>
  <c r="H189" i="4"/>
  <c r="C189" i="4"/>
  <c r="C414" i="14"/>
  <c r="D475" i="8"/>
  <c r="D414" i="14" s="1"/>
  <c r="E475" i="8"/>
  <c r="E414" i="14" s="1"/>
  <c r="F475" i="8"/>
  <c r="F414" i="14" s="1"/>
  <c r="G475" i="8"/>
  <c r="G414" i="14" s="1"/>
  <c r="H475" i="8"/>
  <c r="H414" i="14" s="1"/>
  <c r="B475" i="8"/>
  <c r="D490" i="4"/>
  <c r="E490" i="4"/>
  <c r="F490" i="4"/>
  <c r="G490" i="4"/>
  <c r="H490" i="4"/>
  <c r="C490" i="4"/>
  <c r="D302" i="4"/>
  <c r="E302" i="4"/>
  <c r="F302" i="4"/>
  <c r="G302" i="4"/>
  <c r="H302" i="4"/>
  <c r="C302" i="4"/>
  <c r="C111" i="8"/>
  <c r="C415" i="14" s="1"/>
  <c r="D111" i="8"/>
  <c r="D415" i="14" s="1"/>
  <c r="E111" i="8"/>
  <c r="E415" i="14" s="1"/>
  <c r="F111" i="8"/>
  <c r="F415" i="14" s="1"/>
  <c r="G111" i="8"/>
  <c r="G415" i="14" s="1"/>
  <c r="H111" i="8"/>
  <c r="H415" i="14" s="1"/>
  <c r="B111" i="8"/>
  <c r="D491" i="4"/>
  <c r="E491" i="4"/>
  <c r="F491" i="4"/>
  <c r="G491" i="4"/>
  <c r="H491" i="4"/>
  <c r="C491" i="4"/>
  <c r="G470" i="6"/>
  <c r="H28" i="16" s="1"/>
  <c r="T63" i="19"/>
  <c r="S63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F63" i="19"/>
  <c r="C63" i="19"/>
  <c r="E63" i="19"/>
  <c r="D63" i="19"/>
  <c r="G207" i="14" l="1"/>
  <c r="D121" i="8"/>
  <c r="E121" i="8"/>
  <c r="F121" i="8"/>
  <c r="F210" i="14" s="1"/>
  <c r="G121" i="8"/>
  <c r="H121" i="8"/>
  <c r="C121" i="8"/>
  <c r="D128" i="4"/>
  <c r="E128" i="4"/>
  <c r="F128" i="4"/>
  <c r="G128" i="4"/>
  <c r="H128" i="4"/>
  <c r="C128" i="4"/>
  <c r="N147" i="8" l="1"/>
  <c r="D372" i="4"/>
  <c r="E372" i="4"/>
  <c r="F372" i="4"/>
  <c r="G372" i="4"/>
  <c r="H372" i="4"/>
  <c r="C372" i="4"/>
  <c r="D285" i="4"/>
  <c r="E285" i="4"/>
  <c r="F285" i="4"/>
  <c r="G285" i="4"/>
  <c r="H285" i="4"/>
  <c r="C285" i="4"/>
  <c r="A221" i="3"/>
  <c r="A198" i="7"/>
  <c r="A3" i="8" s="1"/>
  <c r="A592" i="8" s="1"/>
  <c r="A3" i="13" s="1"/>
  <c r="A813" i="6"/>
  <c r="N580" i="8"/>
  <c r="N581" i="8" s="1"/>
  <c r="O580" i="8"/>
  <c r="O581" i="8" s="1"/>
  <c r="P580" i="8"/>
  <c r="P581" i="8" s="1"/>
  <c r="Q580" i="8"/>
  <c r="Q581" i="8" s="1"/>
  <c r="G106" i="14" s="1"/>
  <c r="R580" i="8"/>
  <c r="R581" i="8" s="1"/>
  <c r="G399" i="14"/>
  <c r="P288" i="8"/>
  <c r="P289" i="8" s="1"/>
  <c r="E237" i="8"/>
  <c r="G226" i="8"/>
  <c r="O296" i="8"/>
  <c r="P35" i="8"/>
  <c r="R163" i="8"/>
  <c r="R164" i="8" s="1"/>
  <c r="G101" i="8"/>
  <c r="M26" i="8"/>
  <c r="M27" i="8" s="1"/>
  <c r="N26" i="8"/>
  <c r="N27" i="8" s="1"/>
  <c r="O26" i="8"/>
  <c r="O27" i="8" s="1"/>
  <c r="P26" i="8"/>
  <c r="P27" i="8" s="1"/>
  <c r="Q26" i="8"/>
  <c r="Q27" i="8" s="1"/>
  <c r="L278" i="8"/>
  <c r="L428" i="8"/>
  <c r="L430" i="8" s="1"/>
  <c r="M426" i="8"/>
  <c r="M5" i="8"/>
  <c r="M6" i="8" s="1"/>
  <c r="O426" i="8"/>
  <c r="P426" i="8"/>
  <c r="P6" i="8"/>
  <c r="K5" i="8"/>
  <c r="K6" i="8" s="1"/>
  <c r="L426" i="8" s="1"/>
  <c r="A3" i="14" l="1"/>
  <c r="A214" i="13"/>
  <c r="N426" i="8"/>
  <c r="Q426" i="8"/>
  <c r="G296" i="14"/>
  <c r="G289" i="14"/>
  <c r="G407" i="14"/>
  <c r="C427" i="8"/>
  <c r="G12" i="8"/>
  <c r="Q390" i="8"/>
  <c r="G485" i="14" s="1"/>
  <c r="A2" i="9" l="1"/>
  <c r="A2" i="10" s="1"/>
  <c r="A3" i="11" s="1"/>
  <c r="A2" i="12" s="1"/>
  <c r="A627" i="14"/>
  <c r="G314" i="8"/>
  <c r="G607" i="14" s="1"/>
  <c r="G313" i="8"/>
  <c r="G73" i="8"/>
  <c r="G594" i="14" s="1"/>
  <c r="G72" i="8"/>
  <c r="G556" i="14" s="1"/>
  <c r="C23" i="14"/>
  <c r="C62" i="8"/>
  <c r="C472" i="14" s="1"/>
  <c r="C64" i="8"/>
  <c r="C136" i="14" s="1"/>
  <c r="C66" i="8"/>
  <c r="C69" i="14" s="1"/>
  <c r="C67" i="8"/>
  <c r="C171" i="14" s="1"/>
  <c r="C68" i="8"/>
  <c r="C366" i="14" s="1"/>
  <c r="C69" i="8"/>
  <c r="C500" i="14" s="1"/>
  <c r="L313" i="8"/>
  <c r="M313" i="8"/>
  <c r="N313" i="8"/>
  <c r="O313" i="8"/>
  <c r="P313" i="8"/>
  <c r="K313" i="8"/>
  <c r="K315" i="8" s="1"/>
  <c r="L309" i="8"/>
  <c r="L311" i="8" s="1"/>
  <c r="D308" i="8" s="1"/>
  <c r="D304" i="14" s="1"/>
  <c r="M309" i="8"/>
  <c r="M311" i="8" s="1"/>
  <c r="E308" i="8" s="1"/>
  <c r="E304" i="14" s="1"/>
  <c r="N309" i="8"/>
  <c r="N311" i="8" s="1"/>
  <c r="F308" i="8" s="1"/>
  <c r="O309" i="8"/>
  <c r="O311" i="8" s="1"/>
  <c r="G308" i="8" s="1"/>
  <c r="G304" i="14" s="1"/>
  <c r="P309" i="8"/>
  <c r="P311" i="8" s="1"/>
  <c r="H308" i="8" s="1"/>
  <c r="H304" i="14" s="1"/>
  <c r="K309" i="8"/>
  <c r="K311" i="8" s="1"/>
  <c r="C308" i="8" s="1"/>
  <c r="C304" i="14" s="1"/>
  <c r="P306" i="8"/>
  <c r="P308" i="8" s="1"/>
  <c r="O306" i="8"/>
  <c r="O308" i="8" s="1"/>
  <c r="N306" i="8"/>
  <c r="N308" i="8" s="1"/>
  <c r="M306" i="8"/>
  <c r="M308" i="8" s="1"/>
  <c r="L306" i="8"/>
  <c r="L308" i="8" s="1"/>
  <c r="G864" i="6"/>
  <c r="H27" i="16" s="1"/>
  <c r="D82" i="8"/>
  <c r="D342" i="14" s="1"/>
  <c r="D172" i="8"/>
  <c r="D345" i="14" s="1"/>
  <c r="D346" i="14"/>
  <c r="D360" i="8"/>
  <c r="D347" i="14" s="1"/>
  <c r="D351" i="14"/>
  <c r="D327" i="8"/>
  <c r="D352" i="14" s="1"/>
  <c r="D539" i="8"/>
  <c r="D353" i="14" s="1"/>
  <c r="D377" i="8"/>
  <c r="D354" i="14" s="1"/>
  <c r="D446" i="8"/>
  <c r="D356" i="14" s="1"/>
  <c r="E82" i="8"/>
  <c r="E342" i="14" s="1"/>
  <c r="E172" i="8"/>
  <c r="E345" i="14" s="1"/>
  <c r="E346" i="14"/>
  <c r="E360" i="8"/>
  <c r="E347" i="14" s="1"/>
  <c r="E351" i="14"/>
  <c r="E327" i="8"/>
  <c r="E352" i="14" s="1"/>
  <c r="E539" i="8"/>
  <c r="E353" i="14" s="1"/>
  <c r="E377" i="8"/>
  <c r="E354" i="14" s="1"/>
  <c r="E446" i="8"/>
  <c r="E356" i="14" s="1"/>
  <c r="F82" i="8"/>
  <c r="F342" i="14" s="1"/>
  <c r="F172" i="8"/>
  <c r="F345" i="14" s="1"/>
  <c r="F346" i="14"/>
  <c r="F360" i="8"/>
  <c r="F347" i="14" s="1"/>
  <c r="F351" i="14"/>
  <c r="F327" i="8"/>
  <c r="F352" i="14" s="1"/>
  <c r="F539" i="8"/>
  <c r="F353" i="14" s="1"/>
  <c r="F377" i="8"/>
  <c r="F354" i="14" s="1"/>
  <c r="F446" i="8"/>
  <c r="F356" i="14" s="1"/>
  <c r="G82" i="8"/>
  <c r="G342" i="14" s="1"/>
  <c r="G172" i="8"/>
  <c r="G345" i="14" s="1"/>
  <c r="G346" i="14"/>
  <c r="G360" i="8"/>
  <c r="G347" i="14" s="1"/>
  <c r="G351" i="14"/>
  <c r="G327" i="8"/>
  <c r="G352" i="14" s="1"/>
  <c r="G539" i="8"/>
  <c r="G353" i="14" s="1"/>
  <c r="G377" i="8"/>
  <c r="G354" i="14" s="1"/>
  <c r="G446" i="8"/>
  <c r="G356" i="14" s="1"/>
  <c r="H584" i="8"/>
  <c r="H357" i="14" s="1"/>
  <c r="G357" i="14"/>
  <c r="F584" i="8"/>
  <c r="F357" i="14" s="1"/>
  <c r="E584" i="8"/>
  <c r="E357" i="14" s="1"/>
  <c r="D584" i="8"/>
  <c r="D357" i="14" s="1"/>
  <c r="C584" i="8"/>
  <c r="C357" i="14" s="1"/>
  <c r="E411" i="4"/>
  <c r="E412" i="4"/>
  <c r="E413" i="4"/>
  <c r="E416" i="4"/>
  <c r="E417" i="4"/>
  <c r="E420" i="4"/>
  <c r="E421" i="4"/>
  <c r="E423" i="4"/>
  <c r="E425" i="4"/>
  <c r="E426" i="4"/>
  <c r="E427" i="4"/>
  <c r="E428" i="4"/>
  <c r="F411" i="4"/>
  <c r="F412" i="4"/>
  <c r="F413" i="4"/>
  <c r="F416" i="4"/>
  <c r="F417" i="4"/>
  <c r="F420" i="4"/>
  <c r="F421" i="4"/>
  <c r="F423" i="4"/>
  <c r="F425" i="4"/>
  <c r="F426" i="4"/>
  <c r="F427" i="4"/>
  <c r="F428" i="4"/>
  <c r="G411" i="4"/>
  <c r="G412" i="4"/>
  <c r="G413" i="4"/>
  <c r="G416" i="4"/>
  <c r="G417" i="4"/>
  <c r="G420" i="4"/>
  <c r="G421" i="4"/>
  <c r="G423" i="4"/>
  <c r="G425" i="4"/>
  <c r="G426" i="4"/>
  <c r="G427" i="4"/>
  <c r="G428" i="4"/>
  <c r="D430" i="4"/>
  <c r="E430" i="4"/>
  <c r="F430" i="4"/>
  <c r="G430" i="4"/>
  <c r="H430" i="4"/>
  <c r="C430" i="4"/>
  <c r="G809" i="6"/>
  <c r="H567" i="8"/>
  <c r="H49" i="14" s="1"/>
  <c r="H30" i="14"/>
  <c r="H49" i="8"/>
  <c r="H32" i="14" s="1"/>
  <c r="H33" i="14"/>
  <c r="H113" i="8"/>
  <c r="H34" i="14" s="1"/>
  <c r="H136" i="8"/>
  <c r="H35" i="14" s="1"/>
  <c r="H169" i="8"/>
  <c r="H36" i="14" s="1"/>
  <c r="H192" i="8"/>
  <c r="H37" i="14" s="1"/>
  <c r="H38" i="14"/>
  <c r="H237" i="8"/>
  <c r="H39" i="14" s="1"/>
  <c r="H223" i="8"/>
  <c r="H40" i="14" s="1"/>
  <c r="H247" i="8"/>
  <c r="H268" i="8"/>
  <c r="H42" i="14" s="1"/>
  <c r="H44" i="14"/>
  <c r="H378" i="8"/>
  <c r="H45" i="14" s="1"/>
  <c r="H514" i="8"/>
  <c r="H46" i="14" s="1"/>
  <c r="H500" i="8"/>
  <c r="H47" i="14" s="1"/>
  <c r="H486" i="8"/>
  <c r="H48" i="14" s="1"/>
  <c r="H550" i="8"/>
  <c r="H50" i="14" s="1"/>
  <c r="H139" i="8"/>
  <c r="H8" i="14" s="1"/>
  <c r="H266" i="8"/>
  <c r="H9" i="14" s="1"/>
  <c r="H566" i="8"/>
  <c r="H470" i="8"/>
  <c r="H16" i="14" s="1"/>
  <c r="H322" i="8"/>
  <c r="H22" i="14" s="1"/>
  <c r="H61" i="8"/>
  <c r="H118" i="8"/>
  <c r="H56" i="14" s="1"/>
  <c r="H284" i="8"/>
  <c r="H58" i="14" s="1"/>
  <c r="H449" i="8"/>
  <c r="H59" i="14" s="1"/>
  <c r="H60" i="14"/>
  <c r="H517" i="8"/>
  <c r="H61" i="14" s="1"/>
  <c r="H537" i="8"/>
  <c r="H62" i="14" s="1"/>
  <c r="H63" i="14"/>
  <c r="H66" i="8"/>
  <c r="H69" i="14" s="1"/>
  <c r="H119" i="8"/>
  <c r="H71" i="14" s="1"/>
  <c r="H178" i="8"/>
  <c r="H72" i="14" s="1"/>
  <c r="H288" i="8"/>
  <c r="H290" i="8"/>
  <c r="H379" i="8"/>
  <c r="H74" i="14" s="1"/>
  <c r="H75" i="14"/>
  <c r="H428" i="8"/>
  <c r="H76" i="14" s="1"/>
  <c r="H490" i="8"/>
  <c r="H77" i="14" s="1"/>
  <c r="H518" i="8"/>
  <c r="H78" i="14" s="1"/>
  <c r="H579" i="8"/>
  <c r="H79" i="14" s="1"/>
  <c r="H31" i="8"/>
  <c r="H85" i="14" s="1"/>
  <c r="H93" i="8"/>
  <c r="H86" i="14" s="1"/>
  <c r="H170" i="8"/>
  <c r="H92" i="14" s="1"/>
  <c r="H460" i="8"/>
  <c r="H93" i="14" s="1"/>
  <c r="H50" i="8"/>
  <c r="H99" i="14" s="1"/>
  <c r="H101" i="14"/>
  <c r="H262" i="8"/>
  <c r="H102" i="14" s="1"/>
  <c r="H445" i="8"/>
  <c r="H103" i="14" s="1"/>
  <c r="H467" i="8"/>
  <c r="H104" i="14" s="1"/>
  <c r="H515" i="8"/>
  <c r="H105" i="14" s="1"/>
  <c r="H100" i="14"/>
  <c r="H106" i="14"/>
  <c r="H34" i="8"/>
  <c r="H113" i="14" s="1"/>
  <c r="H114" i="14"/>
  <c r="H182" i="8"/>
  <c r="H115" i="14" s="1"/>
  <c r="H289" i="8"/>
  <c r="H116" i="14" s="1"/>
  <c r="H117" i="14"/>
  <c r="H555" i="8"/>
  <c r="H118" i="14" s="1"/>
  <c r="H519" i="8"/>
  <c r="H121" i="14" s="1"/>
  <c r="H119" i="14"/>
  <c r="H99" i="8"/>
  <c r="H128" i="14" s="1"/>
  <c r="H129" i="14"/>
  <c r="H112" i="8"/>
  <c r="H135" i="14" s="1"/>
  <c r="H64" i="8"/>
  <c r="H136" i="14" s="1"/>
  <c r="H133" i="8"/>
  <c r="H137" i="14" s="1"/>
  <c r="H138" i="14"/>
  <c r="H373" i="8"/>
  <c r="H139" i="14" s="1"/>
  <c r="H516" i="8"/>
  <c r="H140" i="14" s="1"/>
  <c r="H28" i="8"/>
  <c r="H148" i="14" s="1"/>
  <c r="H108" i="8"/>
  <c r="H150" i="14" s="1"/>
  <c r="H258" i="8"/>
  <c r="H152" i="14" s="1"/>
  <c r="H285" i="8"/>
  <c r="H153" i="14" s="1"/>
  <c r="H155" i="14"/>
  <c r="H356" i="8"/>
  <c r="H156" i="14" s="1"/>
  <c r="H374" i="8"/>
  <c r="H157" i="14" s="1"/>
  <c r="H160" i="14"/>
  <c r="H510" i="8"/>
  <c r="H161" i="14" s="1"/>
  <c r="H532" i="8"/>
  <c r="H162" i="14" s="1"/>
  <c r="H154" i="14"/>
  <c r="H67" i="8"/>
  <c r="H171" i="14" s="1"/>
  <c r="H138" i="8"/>
  <c r="H172" i="14" s="1"/>
  <c r="H249" i="8"/>
  <c r="H174" i="14" s="1"/>
  <c r="H261" i="8"/>
  <c r="H175" i="14" s="1"/>
  <c r="H309" i="8"/>
  <c r="H176" i="14" s="1"/>
  <c r="H405" i="8"/>
  <c r="H177" i="14" s="1"/>
  <c r="H501" i="8"/>
  <c r="H178" i="14" s="1"/>
  <c r="H310" i="8"/>
  <c r="H192" i="14" s="1"/>
  <c r="H193" i="14" s="1"/>
  <c r="H185" i="14"/>
  <c r="H187" i="14" s="1"/>
  <c r="H198" i="14"/>
  <c r="H33" i="8"/>
  <c r="H199" i="14" s="1"/>
  <c r="H48" i="8"/>
  <c r="H200" i="14" s="1"/>
  <c r="H81" i="8"/>
  <c r="H201" i="14" s="1"/>
  <c r="H114" i="8"/>
  <c r="H203" i="14" s="1"/>
  <c r="H132" i="8"/>
  <c r="H204" i="14" s="1"/>
  <c r="H206" i="14"/>
  <c r="H207" i="14"/>
  <c r="H224" i="8"/>
  <c r="H267" i="8"/>
  <c r="H325" i="8"/>
  <c r="H212" i="14" s="1"/>
  <c r="H213" i="14"/>
  <c r="H214" i="14"/>
  <c r="H375" i="8"/>
  <c r="H215" i="14" s="1"/>
  <c r="H216" i="14"/>
  <c r="H217" i="14"/>
  <c r="H218" i="14"/>
  <c r="H444" i="8"/>
  <c r="H219" i="14" s="1"/>
  <c r="H220" i="14"/>
  <c r="H485" i="8"/>
  <c r="H221" i="14" s="1"/>
  <c r="H513" i="8"/>
  <c r="H222" i="14" s="1"/>
  <c r="H536" i="8"/>
  <c r="H223" i="14" s="1"/>
  <c r="H553" i="8"/>
  <c r="H224" i="14" s="1"/>
  <c r="H573" i="8"/>
  <c r="H225" i="14" s="1"/>
  <c r="H46" i="8"/>
  <c r="H232" i="14" s="1"/>
  <c r="H109" i="8"/>
  <c r="H234" i="14" s="1"/>
  <c r="H134" i="8"/>
  <c r="H235" i="14" s="1"/>
  <c r="H236" i="14"/>
  <c r="H163" i="8"/>
  <c r="H237" i="14" s="1"/>
  <c r="H238" i="14"/>
  <c r="H324" i="8"/>
  <c r="H239" i="14" s="1"/>
  <c r="H240" i="14"/>
  <c r="H354" i="8"/>
  <c r="H441" i="8"/>
  <c r="H243" i="14" s="1"/>
  <c r="H420" i="8"/>
  <c r="H244" i="14" s="1"/>
  <c r="H533" i="8"/>
  <c r="H245" i="14" s="1"/>
  <c r="H570" i="8"/>
  <c r="H246" i="14" s="1"/>
  <c r="H252" i="14"/>
  <c r="H260" i="8"/>
  <c r="H253" i="14" s="1"/>
  <c r="H323" i="8"/>
  <c r="H254" i="14" s="1"/>
  <c r="H255" i="14"/>
  <c r="H534" i="8"/>
  <c r="H257" i="14" s="1"/>
  <c r="H26" i="8"/>
  <c r="H45" i="8"/>
  <c r="H115" i="8"/>
  <c r="H266" i="14" s="1"/>
  <c r="H267" i="14"/>
  <c r="H176" i="8"/>
  <c r="H268" i="14" s="1"/>
  <c r="H190" i="8"/>
  <c r="H269" i="14" s="1"/>
  <c r="H270" i="14"/>
  <c r="H259" i="8"/>
  <c r="H273" i="14" s="1"/>
  <c r="H274" i="14"/>
  <c r="H359" i="8"/>
  <c r="H275" i="14" s="1"/>
  <c r="H421" i="8"/>
  <c r="H277" i="14" s="1"/>
  <c r="H440" i="8"/>
  <c r="H278" i="14" s="1"/>
  <c r="H279" i="14"/>
  <c r="H531" i="8"/>
  <c r="H281" i="14" s="1"/>
  <c r="H271" i="14"/>
  <c r="H47" i="8"/>
  <c r="H290" i="14" s="1"/>
  <c r="H79" i="8"/>
  <c r="H291" i="14" s="1"/>
  <c r="H91" i="8"/>
  <c r="H293" i="14" s="1"/>
  <c r="H107" i="8"/>
  <c r="H294" i="14" s="1"/>
  <c r="H135" i="8"/>
  <c r="H295" i="14" s="1"/>
  <c r="H297" i="14"/>
  <c r="H191" i="8"/>
  <c r="H298" i="14" s="1"/>
  <c r="H299" i="14"/>
  <c r="H222" i="8"/>
  <c r="H300" i="14" s="1"/>
  <c r="H301" i="14"/>
  <c r="H265" i="8"/>
  <c r="H303" i="14" s="1"/>
  <c r="H321" i="8"/>
  <c r="H305" i="14" s="1"/>
  <c r="H306" i="14"/>
  <c r="H358" i="8"/>
  <c r="H372" i="8"/>
  <c r="H308" i="14" s="1"/>
  <c r="H310" i="14"/>
  <c r="H442" i="8"/>
  <c r="H312" i="14" s="1"/>
  <c r="H313" i="14"/>
  <c r="H484" i="8"/>
  <c r="H314" i="14" s="1"/>
  <c r="H512" i="8"/>
  <c r="H315" i="14" s="1"/>
  <c r="H535" i="8"/>
  <c r="H316" i="14" s="1"/>
  <c r="H548" i="8"/>
  <c r="H317" i="14" s="1"/>
  <c r="H571" i="8"/>
  <c r="H318" i="14" s="1"/>
  <c r="H289" i="14"/>
  <c r="H292" i="14"/>
  <c r="H324" i="14"/>
  <c r="H116" i="8"/>
  <c r="H325" i="14" s="1"/>
  <c r="H297" i="8"/>
  <c r="H326" i="14" s="1"/>
  <c r="H94" i="8"/>
  <c r="H334" i="14" s="1"/>
  <c r="H371" i="8"/>
  <c r="H335" i="14" s="1"/>
  <c r="H82" i="8"/>
  <c r="H342" i="14" s="1"/>
  <c r="H172" i="8"/>
  <c r="H345" i="14" s="1"/>
  <c r="H346" i="14"/>
  <c r="H360" i="8"/>
  <c r="H347" i="14" s="1"/>
  <c r="H269" i="8"/>
  <c r="H351" i="14" s="1"/>
  <c r="H327" i="8"/>
  <c r="H352" i="14" s="1"/>
  <c r="H539" i="8"/>
  <c r="H353" i="14" s="1"/>
  <c r="H377" i="8"/>
  <c r="H354" i="14" s="1"/>
  <c r="H446" i="8"/>
  <c r="H356" i="14" s="1"/>
  <c r="H83" i="8"/>
  <c r="H68" i="8"/>
  <c r="H366" i="14" s="1"/>
  <c r="H175" i="8"/>
  <c r="H174" i="8"/>
  <c r="H361" i="8"/>
  <c r="H368" i="14" s="1"/>
  <c r="H270" i="8"/>
  <c r="H369" i="14" s="1"/>
  <c r="H451" i="8"/>
  <c r="H370" i="14" s="1"/>
  <c r="H326" i="8"/>
  <c r="H373" i="14" s="1"/>
  <c r="H569" i="8"/>
  <c r="H374" i="14" s="1"/>
  <c r="H98" i="8"/>
  <c r="H382" i="14" s="1"/>
  <c r="H120" i="8"/>
  <c r="H383" i="14" s="1"/>
  <c r="H179" i="8"/>
  <c r="H385" i="14" s="1"/>
  <c r="H263" i="8"/>
  <c r="H386" i="14" s="1"/>
  <c r="H448" i="8"/>
  <c r="H387" i="14" s="1"/>
  <c r="H522" i="8"/>
  <c r="H388" i="14" s="1"/>
  <c r="H578" i="8"/>
  <c r="H390" i="14" s="1"/>
  <c r="H12" i="8"/>
  <c r="H396" i="14" s="1"/>
  <c r="H29" i="8"/>
  <c r="H397" i="14" s="1"/>
  <c r="H167" i="8"/>
  <c r="H398" i="14" s="1"/>
  <c r="H400" i="14"/>
  <c r="H110" i="8"/>
  <c r="H401" i="14" s="1"/>
  <c r="H443" i="8"/>
  <c r="H402" i="14" s="1"/>
  <c r="H403" i="14"/>
  <c r="H404" i="14"/>
  <c r="H489" i="8"/>
  <c r="H405" i="14" s="1"/>
  <c r="H549" i="8"/>
  <c r="H406" i="14" s="1"/>
  <c r="H407" i="14"/>
  <c r="H399" i="14"/>
  <c r="H577" i="8"/>
  <c r="H413" i="14" s="1"/>
  <c r="H11" i="8"/>
  <c r="H421" i="14" s="1"/>
  <c r="H424" i="14"/>
  <c r="H293" i="8"/>
  <c r="H425" i="14" s="1"/>
  <c r="H511" i="8"/>
  <c r="H427" i="14" s="1"/>
  <c r="H488" i="8"/>
  <c r="H428" i="14" s="1"/>
  <c r="H435" i="14"/>
  <c r="H122" i="8"/>
  <c r="H437" i="14" s="1"/>
  <c r="H180" i="8"/>
  <c r="H438" i="14" s="1"/>
  <c r="H450" i="8"/>
  <c r="H442" i="14" s="1"/>
  <c r="H443" i="14"/>
  <c r="H445" i="14"/>
  <c r="H487" i="8"/>
  <c r="H446" i="14" s="1"/>
  <c r="H538" i="8"/>
  <c r="H447" i="14" s="1"/>
  <c r="H520" i="8"/>
  <c r="H448" i="14" s="1"/>
  <c r="H554" i="8"/>
  <c r="H449" i="14" s="1"/>
  <c r="H355" i="8"/>
  <c r="H456" i="14" s="1"/>
  <c r="H311" i="8"/>
  <c r="H457" i="14" s="1"/>
  <c r="H422" i="8"/>
  <c r="H458" i="14" s="1"/>
  <c r="H248" i="8"/>
  <c r="H464" i="14" s="1"/>
  <c r="H465" i="14" s="1"/>
  <c r="H80" i="8"/>
  <c r="H471" i="14" s="1"/>
  <c r="H62" i="8"/>
  <c r="H472" i="14" s="1"/>
  <c r="H124" i="8"/>
  <c r="H473" i="14" s="1"/>
  <c r="H92" i="8"/>
  <c r="H474" i="14" s="1"/>
  <c r="H137" i="8"/>
  <c r="H475" i="14" s="1"/>
  <c r="H168" i="8"/>
  <c r="H477" i="14" s="1"/>
  <c r="H193" i="8"/>
  <c r="H478" i="14" s="1"/>
  <c r="H221" i="8"/>
  <c r="H480" i="14" s="1"/>
  <c r="H320" i="8"/>
  <c r="H357" i="8"/>
  <c r="H483" i="14" s="1"/>
  <c r="H370" i="8"/>
  <c r="H484" i="14" s="1"/>
  <c r="H402" i="8"/>
  <c r="H486" i="14" s="1"/>
  <c r="H492" i="14"/>
  <c r="H35" i="8"/>
  <c r="H499" i="14" s="1"/>
  <c r="H69" i="8"/>
  <c r="H500" i="14" s="1"/>
  <c r="H96" i="8"/>
  <c r="H501" i="14" s="1"/>
  <c r="H123" i="8"/>
  <c r="H502" i="14" s="1"/>
  <c r="H503" i="14"/>
  <c r="H177" i="8"/>
  <c r="H504" i="14" s="1"/>
  <c r="H505" i="14"/>
  <c r="H287" i="8"/>
  <c r="H506" i="14" s="1"/>
  <c r="H264" i="8"/>
  <c r="H507" i="14" s="1"/>
  <c r="H376" i="8"/>
  <c r="H508" i="14" s="1"/>
  <c r="H472" i="8"/>
  <c r="H509" i="14" s="1"/>
  <c r="H556" i="8"/>
  <c r="H510" i="14" s="1"/>
  <c r="H511" i="14"/>
  <c r="H512" i="14"/>
  <c r="H520" i="14"/>
  <c r="H521" i="14"/>
  <c r="H552" i="8"/>
  <c r="H523" i="14" s="1"/>
  <c r="H529" i="14"/>
  <c r="H51" i="8"/>
  <c r="H530" i="14" s="1"/>
  <c r="H117" i="8"/>
  <c r="H531" i="14" s="1"/>
  <c r="H294" i="8"/>
  <c r="H534" i="14" s="1"/>
  <c r="H380" i="8"/>
  <c r="H536" i="14" s="1"/>
  <c r="H447" i="8"/>
  <c r="H537" i="14" s="1"/>
  <c r="H466" i="8"/>
  <c r="H538" i="14" s="1"/>
  <c r="H521" i="8"/>
  <c r="H539" i="14" s="1"/>
  <c r="H532" i="14"/>
  <c r="H55" i="4"/>
  <c r="H31" i="4"/>
  <c r="H32" i="4"/>
  <c r="H33" i="4"/>
  <c r="H34" i="4"/>
  <c r="H35" i="4"/>
  <c r="H36" i="4"/>
  <c r="H37" i="4"/>
  <c r="H38" i="4"/>
  <c r="H39" i="4"/>
  <c r="H41" i="4"/>
  <c r="H42" i="4"/>
  <c r="H44" i="4"/>
  <c r="H45" i="4"/>
  <c r="H46" i="4"/>
  <c r="H47" i="4"/>
  <c r="H48" i="4"/>
  <c r="H49" i="4"/>
  <c r="H50" i="4"/>
  <c r="H51" i="4"/>
  <c r="H52" i="4"/>
  <c r="H53" i="4"/>
  <c r="H56" i="4"/>
  <c r="H7" i="4"/>
  <c r="H8" i="4"/>
  <c r="H9" i="4"/>
  <c r="H16" i="4"/>
  <c r="H23" i="4"/>
  <c r="H24" i="4"/>
  <c r="H62" i="4"/>
  <c r="H63" i="4"/>
  <c r="H64" i="4"/>
  <c r="H65" i="4"/>
  <c r="H66" i="4"/>
  <c r="H67" i="4"/>
  <c r="H68" i="4"/>
  <c r="H69" i="4"/>
  <c r="H70" i="4"/>
  <c r="H76" i="4"/>
  <c r="H78" i="4"/>
  <c r="H79" i="4"/>
  <c r="H80" i="4"/>
  <c r="H82" i="4"/>
  <c r="H83" i="4"/>
  <c r="H84" i="4"/>
  <c r="H85" i="4"/>
  <c r="H86" i="4"/>
  <c r="H87" i="4"/>
  <c r="H88" i="4"/>
  <c r="H89" i="4"/>
  <c r="H90" i="4"/>
  <c r="H96" i="4"/>
  <c r="H97" i="4"/>
  <c r="H103" i="4"/>
  <c r="H104" i="4"/>
  <c r="H110" i="4"/>
  <c r="H112" i="4"/>
  <c r="H113" i="4"/>
  <c r="H114" i="4"/>
  <c r="H115" i="4"/>
  <c r="H116" i="4"/>
  <c r="H117" i="4"/>
  <c r="H118" i="4"/>
  <c r="H125" i="4"/>
  <c r="H126" i="4"/>
  <c r="H130" i="4"/>
  <c r="H131" i="4"/>
  <c r="H132" i="4"/>
  <c r="H133" i="4"/>
  <c r="H134" i="4"/>
  <c r="H135" i="4"/>
  <c r="H136" i="4"/>
  <c r="H137" i="4"/>
  <c r="H138" i="4"/>
  <c r="H145" i="4"/>
  <c r="H152" i="4"/>
  <c r="H153" i="4"/>
  <c r="H154" i="4"/>
  <c r="H155" i="4"/>
  <c r="H156" i="4"/>
  <c r="H164" i="4"/>
  <c r="H173" i="4"/>
  <c r="H174" i="4"/>
  <c r="H175" i="4"/>
  <c r="H176" i="4"/>
  <c r="H177" i="4"/>
  <c r="H178" i="4"/>
  <c r="H180" i="4"/>
  <c r="H181" i="4"/>
  <c r="H182" i="4"/>
  <c r="H183" i="4"/>
  <c r="H184" i="4"/>
  <c r="H185" i="4"/>
  <c r="H186" i="4"/>
  <c r="H187" i="4"/>
  <c r="H188" i="4"/>
  <c r="H190" i="4"/>
  <c r="H191" i="4"/>
  <c r="H192" i="4"/>
  <c r="H193" i="4"/>
  <c r="H194" i="4"/>
  <c r="H196" i="4"/>
  <c r="H204" i="4"/>
  <c r="H205" i="4"/>
  <c r="H208" i="4"/>
  <c r="H209" i="4"/>
  <c r="H210" i="4"/>
  <c r="H211" i="4"/>
  <c r="H219" i="4"/>
  <c r="H257" i="4"/>
  <c r="H258" i="4"/>
  <c r="H259" i="4"/>
  <c r="H272" i="4"/>
  <c r="H274" i="4"/>
  <c r="H275" i="4"/>
  <c r="H276" i="4"/>
  <c r="H278" i="4"/>
  <c r="H280" i="4"/>
  <c r="H281" i="4"/>
  <c r="H282" i="4"/>
  <c r="H283" i="4"/>
  <c r="H284" i="4"/>
  <c r="H286" i="4"/>
  <c r="H287" i="4"/>
  <c r="H288" i="4"/>
  <c r="H289" i="4"/>
  <c r="H290" i="4"/>
  <c r="H296" i="4"/>
  <c r="H297" i="4"/>
  <c r="H298" i="4"/>
  <c r="H299" i="4"/>
  <c r="H300" i="4"/>
  <c r="H303" i="4"/>
  <c r="H323" i="4"/>
  <c r="H324" i="4"/>
  <c r="H335" i="4"/>
  <c r="H336" i="4"/>
  <c r="H342" i="4"/>
  <c r="H343" i="4"/>
  <c r="H344" i="4"/>
  <c r="H345" i="4"/>
  <c r="H347" i="4"/>
  <c r="H348" i="4"/>
  <c r="H349" i="4"/>
  <c r="H350" i="4"/>
  <c r="H351" i="4"/>
  <c r="H352" i="4"/>
  <c r="H353" i="4"/>
  <c r="H354" i="4"/>
  <c r="H356" i="4"/>
  <c r="H357" i="4"/>
  <c r="H359" i="4"/>
  <c r="H360" i="4"/>
  <c r="H362" i="4"/>
  <c r="H363" i="4"/>
  <c r="H364" i="4"/>
  <c r="H365" i="4"/>
  <c r="H366" i="4"/>
  <c r="H367" i="4"/>
  <c r="H368" i="4"/>
  <c r="H369" i="4"/>
  <c r="H370" i="4"/>
  <c r="H371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7" i="4"/>
  <c r="H393" i="4"/>
  <c r="H394" i="4"/>
  <c r="H396" i="4"/>
  <c r="H397" i="4"/>
  <c r="H404" i="4"/>
  <c r="H405" i="4"/>
  <c r="H411" i="4"/>
  <c r="H412" i="4"/>
  <c r="H413" i="4"/>
  <c r="H416" i="4"/>
  <c r="H417" i="4"/>
  <c r="H419" i="4"/>
  <c r="H420" i="4"/>
  <c r="H421" i="4"/>
  <c r="H423" i="4"/>
  <c r="H425" i="4"/>
  <c r="H426" i="4"/>
  <c r="H427" i="4"/>
  <c r="H428" i="4"/>
  <c r="H437" i="4"/>
  <c r="H439" i="4"/>
  <c r="H440" i="4"/>
  <c r="H441" i="4"/>
  <c r="H442" i="4"/>
  <c r="H445" i="4"/>
  <c r="H446" i="4"/>
  <c r="H454" i="4"/>
  <c r="H455" i="4"/>
  <c r="H457" i="4"/>
  <c r="H458" i="4"/>
  <c r="H459" i="4"/>
  <c r="H460" i="4"/>
  <c r="H461" i="4"/>
  <c r="H462" i="4"/>
  <c r="H464" i="4"/>
  <c r="H471" i="4"/>
  <c r="H472" i="4"/>
  <c r="H473" i="4"/>
  <c r="H474" i="4"/>
  <c r="H475" i="4"/>
  <c r="H476" i="4"/>
  <c r="H477" i="4"/>
  <c r="H478" i="4"/>
  <c r="H479" i="4"/>
  <c r="H480" i="4"/>
  <c r="H481" i="4"/>
  <c r="H483" i="4"/>
  <c r="H489" i="4"/>
  <c r="H497" i="4"/>
  <c r="H500" i="4"/>
  <c r="H501" i="4"/>
  <c r="H502" i="4"/>
  <c r="H504" i="4"/>
  <c r="H506" i="4"/>
  <c r="H507" i="4"/>
  <c r="H514" i="4"/>
  <c r="H515" i="4"/>
  <c r="H518" i="4"/>
  <c r="H521" i="4"/>
  <c r="H522" i="4"/>
  <c r="H523" i="4"/>
  <c r="H524" i="4"/>
  <c r="H525" i="4"/>
  <c r="H527" i="4"/>
  <c r="H529" i="4"/>
  <c r="H530" i="4"/>
  <c r="H531" i="4"/>
  <c r="H532" i="4"/>
  <c r="H533" i="4"/>
  <c r="H535" i="4"/>
  <c r="H543" i="4"/>
  <c r="H544" i="4"/>
  <c r="H545" i="4"/>
  <c r="H551" i="4"/>
  <c r="H552" i="4" s="1"/>
  <c r="H662" i="14" s="1"/>
  <c r="H557" i="4"/>
  <c r="H558" i="4"/>
  <c r="H559" i="4"/>
  <c r="H560" i="4"/>
  <c r="H561" i="4"/>
  <c r="H562" i="4"/>
  <c r="H564" i="4"/>
  <c r="H565" i="4"/>
  <c r="H567" i="4"/>
  <c r="H569" i="4"/>
  <c r="H570" i="4"/>
  <c r="H571" i="4"/>
  <c r="H572" i="4"/>
  <c r="H573" i="4"/>
  <c r="H574" i="4"/>
  <c r="H575" i="4"/>
  <c r="H581" i="4"/>
  <c r="H582" i="4"/>
  <c r="H583" i="4"/>
  <c r="H589" i="4"/>
  <c r="H590" i="4"/>
  <c r="H591" i="4"/>
  <c r="H592" i="4"/>
  <c r="H594" i="4"/>
  <c r="H596" i="4"/>
  <c r="H597" i="4"/>
  <c r="H598" i="4"/>
  <c r="H599" i="4"/>
  <c r="H600" i="4"/>
  <c r="H601" i="4"/>
  <c r="H602" i="4"/>
  <c r="H605" i="4"/>
  <c r="H615" i="4"/>
  <c r="H623" i="4"/>
  <c r="H624" i="4"/>
  <c r="H625" i="4"/>
  <c r="H626" i="4"/>
  <c r="H628" i="4"/>
  <c r="H629" i="4"/>
  <c r="H630" i="4"/>
  <c r="H631" i="4"/>
  <c r="H632" i="4"/>
  <c r="H633" i="4"/>
  <c r="H634" i="4"/>
  <c r="H635" i="4"/>
  <c r="H636" i="4"/>
  <c r="C578" i="8"/>
  <c r="C390" i="14" s="1"/>
  <c r="C98" i="8"/>
  <c r="C382" i="14" s="1"/>
  <c r="C120" i="8"/>
  <c r="C383" i="14" s="1"/>
  <c r="C179" i="8"/>
  <c r="C385" i="14" s="1"/>
  <c r="C263" i="8"/>
  <c r="C386" i="14" s="1"/>
  <c r="C448" i="8"/>
  <c r="C387" i="14" s="1"/>
  <c r="C522" i="8"/>
  <c r="C388" i="14" s="1"/>
  <c r="C139" i="8"/>
  <c r="C8" i="14" s="1"/>
  <c r="C266" i="8"/>
  <c r="C9" i="14" s="1"/>
  <c r="C566" i="8"/>
  <c r="C15" i="14" s="1"/>
  <c r="C16" i="14"/>
  <c r="C322" i="8"/>
  <c r="C22" i="14" s="1"/>
  <c r="C30" i="14"/>
  <c r="C49" i="8"/>
  <c r="C32" i="14" s="1"/>
  <c r="C33" i="14"/>
  <c r="C113" i="8"/>
  <c r="C34" i="14" s="1"/>
  <c r="C136" i="8"/>
  <c r="C35" i="14" s="1"/>
  <c r="C169" i="8"/>
  <c r="C36" i="14" s="1"/>
  <c r="C192" i="8"/>
  <c r="C37" i="14" s="1"/>
  <c r="C38" i="14"/>
  <c r="C39" i="14"/>
  <c r="C223" i="8"/>
  <c r="C40" i="14" s="1"/>
  <c r="C247" i="8"/>
  <c r="C268" i="8"/>
  <c r="C42" i="14" s="1"/>
  <c r="C341" i="8"/>
  <c r="C44" i="14" s="1"/>
  <c r="C378" i="8"/>
  <c r="C45" i="14" s="1"/>
  <c r="C514" i="8"/>
  <c r="C46" i="14" s="1"/>
  <c r="C500" i="8"/>
  <c r="C47" i="14" s="1"/>
  <c r="C486" i="8"/>
  <c r="C48" i="14" s="1"/>
  <c r="C567" i="8"/>
  <c r="C49" i="14" s="1"/>
  <c r="C550" i="8"/>
  <c r="C50" i="14" s="1"/>
  <c r="C118" i="8"/>
  <c r="C56" i="14" s="1"/>
  <c r="C343" i="8"/>
  <c r="C57" i="14" s="1"/>
  <c r="C284" i="8"/>
  <c r="C58" i="14" s="1"/>
  <c r="C449" i="8"/>
  <c r="C59" i="14" s="1"/>
  <c r="C60" i="14"/>
  <c r="C517" i="8"/>
  <c r="C61" i="14" s="1"/>
  <c r="C537" i="8"/>
  <c r="C62" i="14" s="1"/>
  <c r="C63" i="14"/>
  <c r="C119" i="8"/>
  <c r="C71" i="14" s="1"/>
  <c r="C178" i="8"/>
  <c r="C72" i="14" s="1"/>
  <c r="C288" i="8"/>
  <c r="C290" i="8"/>
  <c r="C379" i="8"/>
  <c r="C74" i="14" s="1"/>
  <c r="C75" i="14"/>
  <c r="C428" i="8"/>
  <c r="C76" i="14" s="1"/>
  <c r="C490" i="8"/>
  <c r="C77" i="14" s="1"/>
  <c r="C518" i="8"/>
  <c r="C78" i="14" s="1"/>
  <c r="C579" i="8"/>
  <c r="C79" i="14" s="1"/>
  <c r="C31" i="8"/>
  <c r="C85" i="14" s="1"/>
  <c r="C93" i="8"/>
  <c r="C86" i="14" s="1"/>
  <c r="C170" i="8"/>
  <c r="C92" i="14" s="1"/>
  <c r="C93" i="14"/>
  <c r="C50" i="8"/>
  <c r="C99" i="14" s="1"/>
  <c r="C101" i="14"/>
  <c r="C262" i="8"/>
  <c r="C102" i="14" s="1"/>
  <c r="C445" i="8"/>
  <c r="C103" i="14" s="1"/>
  <c r="C104" i="14"/>
  <c r="C515" i="8"/>
  <c r="C105" i="14" s="1"/>
  <c r="C100" i="14"/>
  <c r="C106" i="14"/>
  <c r="C34" i="8"/>
  <c r="C113" i="14" s="1"/>
  <c r="C114" i="14"/>
  <c r="C182" i="8"/>
  <c r="C115" i="14" s="1"/>
  <c r="C289" i="8"/>
  <c r="C116" i="14" s="1"/>
  <c r="C344" i="8"/>
  <c r="C117" i="14" s="1"/>
  <c r="C555" i="8"/>
  <c r="C118" i="14" s="1"/>
  <c r="C519" i="8"/>
  <c r="C121" i="14" s="1"/>
  <c r="C122" i="14"/>
  <c r="C119" i="14"/>
  <c r="C99" i="8"/>
  <c r="C128" i="14" s="1"/>
  <c r="C346" i="8"/>
  <c r="C129" i="14" s="1"/>
  <c r="C112" i="8"/>
  <c r="C135" i="14" s="1"/>
  <c r="C133" i="8"/>
  <c r="C137" i="14" s="1"/>
  <c r="C138" i="14"/>
  <c r="C373" i="8"/>
  <c r="C139" i="14" s="1"/>
  <c r="C516" i="8"/>
  <c r="C140" i="14" s="1"/>
  <c r="C28" i="8"/>
  <c r="C148" i="14" s="1"/>
  <c r="C108" i="8"/>
  <c r="C150" i="14" s="1"/>
  <c r="C258" i="8"/>
  <c r="C152" i="14" s="1"/>
  <c r="C285" i="8"/>
  <c r="C153" i="14" s="1"/>
  <c r="C337" i="8"/>
  <c r="C155" i="14" s="1"/>
  <c r="C356" i="8"/>
  <c r="C156" i="14" s="1"/>
  <c r="C374" i="8"/>
  <c r="C157" i="14" s="1"/>
  <c r="C158" i="14"/>
  <c r="C160" i="14"/>
  <c r="C510" i="8"/>
  <c r="C161" i="14" s="1"/>
  <c r="C532" i="8"/>
  <c r="C162" i="14" s="1"/>
  <c r="C149" i="14"/>
  <c r="C138" i="8"/>
  <c r="C172" i="14" s="1"/>
  <c r="C249" i="8"/>
  <c r="C174" i="14" s="1"/>
  <c r="C261" i="8"/>
  <c r="C175" i="14" s="1"/>
  <c r="C309" i="8"/>
  <c r="C176" i="14" s="1"/>
  <c r="C405" i="8"/>
  <c r="C177" i="14" s="1"/>
  <c r="C501" i="8"/>
  <c r="C178" i="14" s="1"/>
  <c r="C310" i="8"/>
  <c r="C192" i="14" s="1"/>
  <c r="C193" i="14" s="1"/>
  <c r="C185" i="14"/>
  <c r="C187" i="14" s="1"/>
  <c r="C198" i="14"/>
  <c r="C33" i="8"/>
  <c r="C199" i="14" s="1"/>
  <c r="C48" i="8"/>
  <c r="C200" i="14" s="1"/>
  <c r="C81" i="8"/>
  <c r="C201" i="14" s="1"/>
  <c r="C114" i="8"/>
  <c r="C203" i="14" s="1"/>
  <c r="C132" i="8"/>
  <c r="C204" i="14" s="1"/>
  <c r="C206" i="14"/>
  <c r="C207" i="14"/>
  <c r="C224" i="8"/>
  <c r="C208" i="14" s="1"/>
  <c r="C267" i="8"/>
  <c r="C210" i="14" s="1"/>
  <c r="C325" i="8"/>
  <c r="C212" i="14" s="1"/>
  <c r="C340" i="8"/>
  <c r="C213" i="14" s="1"/>
  <c r="C214" i="14"/>
  <c r="C375" i="8"/>
  <c r="C215" i="14" s="1"/>
  <c r="C216" i="14"/>
  <c r="C217" i="14"/>
  <c r="C218" i="14"/>
  <c r="C444" i="8"/>
  <c r="C219" i="14" s="1"/>
  <c r="C220" i="14"/>
  <c r="C485" i="8"/>
  <c r="C221" i="14" s="1"/>
  <c r="C513" i="8"/>
  <c r="C222" i="14" s="1"/>
  <c r="C536" i="8"/>
  <c r="C223" i="14" s="1"/>
  <c r="C553" i="8"/>
  <c r="C224" i="14" s="1"/>
  <c r="C573" i="8"/>
  <c r="C225" i="14" s="1"/>
  <c r="C211" i="14"/>
  <c r="C46" i="8"/>
  <c r="C232" i="14" s="1"/>
  <c r="C109" i="8"/>
  <c r="C234" i="14" s="1"/>
  <c r="C134" i="8"/>
  <c r="C235" i="14" s="1"/>
  <c r="C236" i="14"/>
  <c r="C163" i="8"/>
  <c r="C237" i="14" s="1"/>
  <c r="C238" i="14"/>
  <c r="C324" i="8"/>
  <c r="C239" i="14" s="1"/>
  <c r="C335" i="8"/>
  <c r="C240" i="14" s="1"/>
  <c r="C354" i="8"/>
  <c r="C241" i="14" s="1"/>
  <c r="C242" i="14"/>
  <c r="C441" i="8"/>
  <c r="C243" i="14" s="1"/>
  <c r="C533" i="8"/>
  <c r="C245" i="14" s="1"/>
  <c r="C570" i="8"/>
  <c r="C246" i="14" s="1"/>
  <c r="C252" i="14"/>
  <c r="C260" i="8"/>
  <c r="C253" i="14" s="1"/>
  <c r="C323" i="8"/>
  <c r="C254" i="14" s="1"/>
  <c r="C255" i="14"/>
  <c r="C534" i="8"/>
  <c r="C257" i="14" s="1"/>
  <c r="C263" i="14"/>
  <c r="C26" i="8"/>
  <c r="C264" i="14" s="1"/>
  <c r="C45" i="8"/>
  <c r="C265" i="14" s="1"/>
  <c r="C115" i="8"/>
  <c r="C266" i="14" s="1"/>
  <c r="C267" i="14"/>
  <c r="C176" i="8"/>
  <c r="C268" i="14" s="1"/>
  <c r="C190" i="8"/>
  <c r="C269" i="14" s="1"/>
  <c r="C270" i="14"/>
  <c r="C280" i="8"/>
  <c r="C272" i="14" s="1"/>
  <c r="C259" i="8"/>
  <c r="C273" i="14" s="1"/>
  <c r="C336" i="8"/>
  <c r="C274" i="14" s="1"/>
  <c r="C359" i="8"/>
  <c r="C275" i="14" s="1"/>
  <c r="C403" i="8"/>
  <c r="C276" i="14" s="1"/>
  <c r="C277" i="14"/>
  <c r="C440" i="8"/>
  <c r="C278" i="14" s="1"/>
  <c r="C279" i="14"/>
  <c r="C509" i="8"/>
  <c r="C280" i="14" s="1"/>
  <c r="C531" i="8"/>
  <c r="C281" i="14" s="1"/>
  <c r="C271" i="14"/>
  <c r="C282" i="14"/>
  <c r="C47" i="8"/>
  <c r="C290" i="14" s="1"/>
  <c r="C79" i="8"/>
  <c r="C291" i="14" s="1"/>
  <c r="C91" i="8"/>
  <c r="C293" i="14" s="1"/>
  <c r="C107" i="8"/>
  <c r="C294" i="14" s="1"/>
  <c r="C135" i="8"/>
  <c r="C295" i="14" s="1"/>
  <c r="C297" i="14"/>
  <c r="C191" i="8"/>
  <c r="C298" i="14" s="1"/>
  <c r="C299" i="14"/>
  <c r="C222" i="8"/>
  <c r="C300" i="14" s="1"/>
  <c r="C301" i="14"/>
  <c r="C265" i="8"/>
  <c r="C303" i="14" s="1"/>
  <c r="C321" i="8"/>
  <c r="C305" i="14" s="1"/>
  <c r="C339" i="8"/>
  <c r="C306" i="14" s="1"/>
  <c r="C358" i="8"/>
  <c r="C307" i="14" s="1"/>
  <c r="C372" i="8"/>
  <c r="C308" i="14" s="1"/>
  <c r="C310" i="14"/>
  <c r="C442" i="8"/>
  <c r="C312" i="14" s="1"/>
  <c r="C313" i="14"/>
  <c r="C484" i="8"/>
  <c r="C314" i="14" s="1"/>
  <c r="C512" i="8"/>
  <c r="C315" i="14" s="1"/>
  <c r="C535" i="8"/>
  <c r="C316" i="14" s="1"/>
  <c r="C548" i="8"/>
  <c r="C317" i="14" s="1"/>
  <c r="C571" i="8"/>
  <c r="C318" i="14" s="1"/>
  <c r="C288" i="14"/>
  <c r="C292" i="14"/>
  <c r="C296" i="14"/>
  <c r="C309" i="14"/>
  <c r="C17" i="8"/>
  <c r="C324" i="14" s="1"/>
  <c r="C116" i="8"/>
  <c r="C325" i="14" s="1"/>
  <c r="C297" i="8"/>
  <c r="C326" i="14" s="1"/>
  <c r="C94" i="8"/>
  <c r="C334" i="14" s="1"/>
  <c r="C371" i="8"/>
  <c r="C335" i="14" s="1"/>
  <c r="C82" i="8"/>
  <c r="C342" i="14" s="1"/>
  <c r="C172" i="8"/>
  <c r="C345" i="14" s="1"/>
  <c r="C346" i="14"/>
  <c r="C360" i="8"/>
  <c r="C347" i="14" s="1"/>
  <c r="C269" i="8"/>
  <c r="C351" i="14" s="1"/>
  <c r="C327" i="8"/>
  <c r="C352" i="14" s="1"/>
  <c r="C539" i="8"/>
  <c r="C353" i="14" s="1"/>
  <c r="C377" i="8"/>
  <c r="C354" i="14" s="1"/>
  <c r="C446" i="8"/>
  <c r="C356" i="14" s="1"/>
  <c r="C350" i="14"/>
  <c r="C83" i="8"/>
  <c r="C175" i="8"/>
  <c r="C174" i="8"/>
  <c r="C361" i="8"/>
  <c r="C368" i="14" s="1"/>
  <c r="C270" i="8"/>
  <c r="C369" i="14" s="1"/>
  <c r="C451" i="8"/>
  <c r="C370" i="14" s="1"/>
  <c r="C326" i="8"/>
  <c r="C373" i="14" s="1"/>
  <c r="C569" i="8"/>
  <c r="C374" i="14" s="1"/>
  <c r="C12" i="8"/>
  <c r="C396" i="14" s="1"/>
  <c r="C29" i="8"/>
  <c r="C397" i="14" s="1"/>
  <c r="C167" i="8"/>
  <c r="C398" i="14" s="1"/>
  <c r="C342" i="8"/>
  <c r="C400" i="14" s="1"/>
  <c r="C110" i="8"/>
  <c r="C401" i="14" s="1"/>
  <c r="C443" i="8"/>
  <c r="C402" i="14" s="1"/>
  <c r="C403" i="14"/>
  <c r="C404" i="14"/>
  <c r="C489" i="8"/>
  <c r="C405" i="14" s="1"/>
  <c r="C549" i="8"/>
  <c r="C406" i="14" s="1"/>
  <c r="C407" i="14"/>
  <c r="C399" i="14"/>
  <c r="C577" i="8"/>
  <c r="C413" i="14" s="1"/>
  <c r="C11" i="8"/>
  <c r="C421" i="14" s="1"/>
  <c r="C338" i="8"/>
  <c r="C424" i="14" s="1"/>
  <c r="C293" i="8"/>
  <c r="C425" i="14" s="1"/>
  <c r="C511" i="8"/>
  <c r="C427" i="14" s="1"/>
  <c r="C488" i="8"/>
  <c r="C428" i="14" s="1"/>
  <c r="C435" i="14"/>
  <c r="C122" i="8"/>
  <c r="C437" i="14" s="1"/>
  <c r="C180" i="8"/>
  <c r="C438" i="14" s="1"/>
  <c r="C439" i="14"/>
  <c r="C292" i="8"/>
  <c r="C441" i="14" s="1"/>
  <c r="C450" i="8"/>
  <c r="C442" i="14" s="1"/>
  <c r="C443" i="14"/>
  <c r="C445" i="14"/>
  <c r="C487" i="8"/>
  <c r="C446" i="14" s="1"/>
  <c r="C538" i="8"/>
  <c r="C447" i="14" s="1"/>
  <c r="C520" i="8"/>
  <c r="C448" i="14" s="1"/>
  <c r="C554" i="8"/>
  <c r="C449" i="14" s="1"/>
  <c r="C355" i="8"/>
  <c r="C456" i="14" s="1"/>
  <c r="C311" i="8"/>
  <c r="C457" i="14" s="1"/>
  <c r="C422" i="8"/>
  <c r="C458" i="14" s="1"/>
  <c r="C248" i="8"/>
  <c r="C464" i="14" s="1"/>
  <c r="C465" i="14" s="1"/>
  <c r="C80" i="8"/>
  <c r="C471" i="14" s="1"/>
  <c r="C124" i="8"/>
  <c r="C473" i="14" s="1"/>
  <c r="C92" i="8"/>
  <c r="C474" i="14" s="1"/>
  <c r="C137" i="8"/>
  <c r="C475" i="14" s="1"/>
  <c r="C168" i="8"/>
  <c r="C477" i="14" s="1"/>
  <c r="C193" i="8"/>
  <c r="C478" i="14" s="1"/>
  <c r="C221" i="8"/>
  <c r="C480" i="14" s="1"/>
  <c r="C320" i="8"/>
  <c r="C482" i="14" s="1"/>
  <c r="C357" i="8"/>
  <c r="C483" i="14" s="1"/>
  <c r="C370" i="8"/>
  <c r="C484" i="14" s="1"/>
  <c r="C402" i="8"/>
  <c r="C486" i="14" s="1"/>
  <c r="C492" i="14"/>
  <c r="C574" i="8"/>
  <c r="C493" i="14" s="1"/>
  <c r="C35" i="8"/>
  <c r="C499" i="14" s="1"/>
  <c r="C96" i="8"/>
  <c r="C501" i="14" s="1"/>
  <c r="C123" i="8"/>
  <c r="C502" i="14" s="1"/>
  <c r="C503" i="14"/>
  <c r="C177" i="8"/>
  <c r="C504" i="14" s="1"/>
  <c r="C505" i="14"/>
  <c r="C287" i="8"/>
  <c r="C506" i="14" s="1"/>
  <c r="C264" i="8"/>
  <c r="C507" i="14" s="1"/>
  <c r="C376" i="8"/>
  <c r="C508" i="14" s="1"/>
  <c r="C509" i="14"/>
  <c r="C556" i="8"/>
  <c r="C510" i="14" s="1"/>
  <c r="C511" i="14"/>
  <c r="C583" i="8"/>
  <c r="C512" i="14" s="1"/>
  <c r="C520" i="14"/>
  <c r="C521" i="14"/>
  <c r="C552" i="8"/>
  <c r="C523" i="14" s="1"/>
  <c r="C529" i="14"/>
  <c r="C51" i="8"/>
  <c r="C530" i="14" s="1"/>
  <c r="C117" i="8"/>
  <c r="C531" i="14" s="1"/>
  <c r="C533" i="14"/>
  <c r="C294" i="8"/>
  <c r="C534" i="14" s="1"/>
  <c r="C345" i="8"/>
  <c r="C535" i="14" s="1"/>
  <c r="C380" i="8"/>
  <c r="C536" i="14" s="1"/>
  <c r="C447" i="8"/>
  <c r="C537" i="14" s="1"/>
  <c r="C538" i="14"/>
  <c r="C521" i="8"/>
  <c r="C539" i="14" s="1"/>
  <c r="C532" i="14"/>
  <c r="C457" i="4"/>
  <c r="C454" i="4"/>
  <c r="C455" i="4"/>
  <c r="C458" i="4"/>
  <c r="C459" i="4"/>
  <c r="C460" i="4"/>
  <c r="C461" i="4"/>
  <c r="C462" i="4"/>
  <c r="C464" i="4"/>
  <c r="C7" i="4"/>
  <c r="C8" i="4"/>
  <c r="C9" i="4"/>
  <c r="C10" i="4"/>
  <c r="C16" i="4"/>
  <c r="C17" i="4"/>
  <c r="C23" i="4"/>
  <c r="C26" i="4" s="1"/>
  <c r="C31" i="4"/>
  <c r="C32" i="4"/>
  <c r="C33" i="4"/>
  <c r="C34" i="4"/>
  <c r="C35" i="4"/>
  <c r="C36" i="4"/>
  <c r="C37" i="4"/>
  <c r="C38" i="4"/>
  <c r="C39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5" i="4"/>
  <c r="C56" i="4"/>
  <c r="C62" i="4"/>
  <c r="C63" i="4"/>
  <c r="C64" i="4"/>
  <c r="C65" i="4"/>
  <c r="C66" i="4"/>
  <c r="C67" i="4"/>
  <c r="C68" i="4"/>
  <c r="C69" i="4"/>
  <c r="C70" i="4"/>
  <c r="C76" i="4"/>
  <c r="C78" i="4"/>
  <c r="C79" i="4"/>
  <c r="C80" i="4"/>
  <c r="C82" i="4"/>
  <c r="C83" i="4"/>
  <c r="C84" i="4"/>
  <c r="C86" i="4"/>
  <c r="C87" i="4"/>
  <c r="C88" i="4"/>
  <c r="C89" i="4"/>
  <c r="C90" i="4"/>
  <c r="C96" i="4"/>
  <c r="C97" i="4"/>
  <c r="C103" i="4"/>
  <c r="C104" i="4"/>
  <c r="C110" i="4"/>
  <c r="C112" i="4"/>
  <c r="C113" i="4"/>
  <c r="C114" i="4"/>
  <c r="C115" i="4"/>
  <c r="C116" i="4"/>
  <c r="C117" i="4"/>
  <c r="C118" i="4"/>
  <c r="C125" i="4"/>
  <c r="C126" i="4"/>
  <c r="C130" i="4"/>
  <c r="C131" i="4"/>
  <c r="C132" i="4"/>
  <c r="C133" i="4"/>
  <c r="C134" i="4"/>
  <c r="C135" i="4"/>
  <c r="C136" i="4"/>
  <c r="C137" i="4"/>
  <c r="C138" i="4"/>
  <c r="C145" i="4"/>
  <c r="C146" i="4"/>
  <c r="C152" i="4"/>
  <c r="C153" i="4"/>
  <c r="C154" i="4"/>
  <c r="C155" i="4"/>
  <c r="C156" i="4"/>
  <c r="C164" i="4"/>
  <c r="C173" i="4"/>
  <c r="C174" i="4"/>
  <c r="C175" i="4"/>
  <c r="C176" i="4"/>
  <c r="C177" i="4"/>
  <c r="C178" i="4"/>
  <c r="C180" i="4"/>
  <c r="C181" i="4"/>
  <c r="C182" i="4"/>
  <c r="C183" i="4"/>
  <c r="C184" i="4"/>
  <c r="C185" i="4"/>
  <c r="C186" i="4"/>
  <c r="C187" i="4"/>
  <c r="C188" i="4"/>
  <c r="C190" i="4"/>
  <c r="C191" i="4"/>
  <c r="C192" i="4"/>
  <c r="C193" i="4"/>
  <c r="C194" i="4"/>
  <c r="C196" i="4"/>
  <c r="C204" i="4"/>
  <c r="C205" i="4"/>
  <c r="C207" i="4"/>
  <c r="C208" i="4"/>
  <c r="C209" i="4"/>
  <c r="C210" i="4"/>
  <c r="C211" i="4"/>
  <c r="C219" i="4"/>
  <c r="C226" i="4"/>
  <c r="C227" i="4"/>
  <c r="C228" i="4"/>
  <c r="C229" i="4"/>
  <c r="C230" i="4"/>
  <c r="C231" i="4"/>
  <c r="C232" i="4"/>
  <c r="C233" i="4"/>
  <c r="C234" i="4"/>
  <c r="C235" i="4"/>
  <c r="C237" i="4"/>
  <c r="C239" i="4"/>
  <c r="C240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6" i="4"/>
  <c r="C257" i="4"/>
  <c r="C258" i="4"/>
  <c r="C259" i="4"/>
  <c r="C260" i="4"/>
  <c r="C261" i="4"/>
  <c r="C262" i="4"/>
  <c r="C263" i="4"/>
  <c r="C264" i="4"/>
  <c r="C265" i="4"/>
  <c r="C272" i="4"/>
  <c r="C274" i="4"/>
  <c r="C275" i="4"/>
  <c r="C276" i="4"/>
  <c r="C278" i="4"/>
  <c r="C280" i="4"/>
  <c r="C281" i="4"/>
  <c r="C282" i="4"/>
  <c r="C283" i="4"/>
  <c r="C284" i="4"/>
  <c r="C286" i="4"/>
  <c r="C287" i="4"/>
  <c r="C288" i="4"/>
  <c r="C289" i="4"/>
  <c r="C290" i="4"/>
  <c r="C296" i="4"/>
  <c r="C297" i="4"/>
  <c r="C298" i="4"/>
  <c r="C299" i="4"/>
  <c r="C300" i="4"/>
  <c r="C303" i="4"/>
  <c r="C310" i="4"/>
  <c r="C311" i="4"/>
  <c r="C312" i="4"/>
  <c r="C313" i="4"/>
  <c r="C314" i="4"/>
  <c r="C315" i="4"/>
  <c r="C317" i="4"/>
  <c r="C318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42" i="4"/>
  <c r="C343" i="4"/>
  <c r="C344" i="4"/>
  <c r="C345" i="4"/>
  <c r="C347" i="4"/>
  <c r="C348" i="4"/>
  <c r="C349" i="4"/>
  <c r="C350" i="4"/>
  <c r="C351" i="4"/>
  <c r="C352" i="4"/>
  <c r="C353" i="4"/>
  <c r="C354" i="4"/>
  <c r="C356" i="4"/>
  <c r="C357" i="4"/>
  <c r="C359" i="4"/>
  <c r="C360" i="4"/>
  <c r="C362" i="4"/>
  <c r="C363" i="4"/>
  <c r="C364" i="4"/>
  <c r="C365" i="4"/>
  <c r="C366" i="4"/>
  <c r="C367" i="4"/>
  <c r="C368" i="4"/>
  <c r="C369" i="4"/>
  <c r="C370" i="4"/>
  <c r="C371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93" i="4"/>
  <c r="C394" i="4"/>
  <c r="C396" i="4"/>
  <c r="C397" i="4"/>
  <c r="C404" i="4"/>
  <c r="C405" i="4"/>
  <c r="C411" i="4"/>
  <c r="C412" i="4"/>
  <c r="C413" i="4"/>
  <c r="C416" i="4"/>
  <c r="C417" i="4"/>
  <c r="C419" i="4"/>
  <c r="C420" i="4"/>
  <c r="C421" i="4"/>
  <c r="C423" i="4"/>
  <c r="C425" i="4"/>
  <c r="C426" i="4"/>
  <c r="C427" i="4"/>
  <c r="C428" i="4"/>
  <c r="C437" i="4"/>
  <c r="C439" i="4"/>
  <c r="C440" i="4"/>
  <c r="C441" i="4"/>
  <c r="C442" i="4"/>
  <c r="C445" i="4"/>
  <c r="C446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9" i="4"/>
  <c r="C492" i="4" s="1"/>
  <c r="C658" i="14" s="1"/>
  <c r="C497" i="4"/>
  <c r="C500" i="4"/>
  <c r="C501" i="4"/>
  <c r="C502" i="4"/>
  <c r="C504" i="4"/>
  <c r="C506" i="4"/>
  <c r="C507" i="4"/>
  <c r="C514" i="4"/>
  <c r="C515" i="4"/>
  <c r="C518" i="4"/>
  <c r="C521" i="4"/>
  <c r="C522" i="4"/>
  <c r="C523" i="4"/>
  <c r="C524" i="4"/>
  <c r="C525" i="4"/>
  <c r="C526" i="4"/>
  <c r="C527" i="4"/>
  <c r="C529" i="4"/>
  <c r="C530" i="4"/>
  <c r="C531" i="4"/>
  <c r="C532" i="4"/>
  <c r="C533" i="4"/>
  <c r="C535" i="4"/>
  <c r="C536" i="4"/>
  <c r="C543" i="4"/>
  <c r="C544" i="4"/>
  <c r="C545" i="4"/>
  <c r="C551" i="4"/>
  <c r="C552" i="4" s="1"/>
  <c r="C662" i="14" s="1"/>
  <c r="C557" i="4"/>
  <c r="C558" i="4"/>
  <c r="C559" i="4"/>
  <c r="C560" i="4"/>
  <c r="C561" i="4"/>
  <c r="C562" i="4"/>
  <c r="C564" i="4"/>
  <c r="C565" i="4"/>
  <c r="C567" i="4"/>
  <c r="C569" i="4"/>
  <c r="C570" i="4"/>
  <c r="C571" i="4"/>
  <c r="C572" i="4"/>
  <c r="C573" i="4"/>
  <c r="C574" i="4"/>
  <c r="C575" i="4"/>
  <c r="C581" i="4"/>
  <c r="C582" i="4"/>
  <c r="C583" i="4"/>
  <c r="C589" i="4"/>
  <c r="C590" i="4"/>
  <c r="C591" i="4"/>
  <c r="C592" i="4"/>
  <c r="C594" i="4"/>
  <c r="C596" i="4"/>
  <c r="C597" i="4"/>
  <c r="C598" i="4"/>
  <c r="C599" i="4"/>
  <c r="C600" i="4"/>
  <c r="C601" i="4"/>
  <c r="C602" i="4"/>
  <c r="C604" i="4"/>
  <c r="C605" i="4"/>
  <c r="C615" i="4"/>
  <c r="C616" i="4"/>
  <c r="C623" i="4"/>
  <c r="C624" i="4"/>
  <c r="C625" i="4"/>
  <c r="C626" i="4"/>
  <c r="C628" i="4"/>
  <c r="C629" i="4"/>
  <c r="C630" i="4"/>
  <c r="C631" i="4"/>
  <c r="C632" i="4"/>
  <c r="C633" i="4"/>
  <c r="C634" i="4"/>
  <c r="C635" i="4"/>
  <c r="C636" i="4"/>
  <c r="G557" i="4"/>
  <c r="G558" i="4"/>
  <c r="G559" i="4"/>
  <c r="G560" i="4"/>
  <c r="G561" i="4"/>
  <c r="G562" i="4"/>
  <c r="G564" i="4"/>
  <c r="G565" i="4"/>
  <c r="G567" i="4"/>
  <c r="G569" i="4"/>
  <c r="G570" i="4"/>
  <c r="G571" i="4"/>
  <c r="G572" i="4"/>
  <c r="G573" i="4"/>
  <c r="G574" i="4"/>
  <c r="G575" i="4"/>
  <c r="G80" i="8"/>
  <c r="G471" i="14" s="1"/>
  <c r="G62" i="8"/>
  <c r="G472" i="14" s="1"/>
  <c r="G124" i="8"/>
  <c r="G473" i="14" s="1"/>
  <c r="G92" i="8"/>
  <c r="G474" i="14" s="1"/>
  <c r="G137" i="8"/>
  <c r="G475" i="14" s="1"/>
  <c r="G168" i="8"/>
  <c r="G193" i="8"/>
  <c r="G478" i="14" s="1"/>
  <c r="G221" i="8"/>
  <c r="G480" i="14" s="1"/>
  <c r="G320" i="8"/>
  <c r="G357" i="8"/>
  <c r="G370" i="8"/>
  <c r="G484" i="14" s="1"/>
  <c r="G402" i="8"/>
  <c r="G486" i="14" s="1"/>
  <c r="M428" i="8"/>
  <c r="M430" i="8" s="1"/>
  <c r="D350" i="14" s="1"/>
  <c r="N428" i="8"/>
  <c r="N430" i="8" s="1"/>
  <c r="E350" i="14" s="1"/>
  <c r="O428" i="8"/>
  <c r="O430" i="8" s="1"/>
  <c r="F350" i="14" s="1"/>
  <c r="P428" i="8"/>
  <c r="P430" i="8" s="1"/>
  <c r="G350" i="14" s="1"/>
  <c r="Q428" i="8"/>
  <c r="Q430" i="8" s="1"/>
  <c r="H350" i="14" s="1"/>
  <c r="M423" i="8"/>
  <c r="M424" i="8" s="1"/>
  <c r="D159" i="14" s="1"/>
  <c r="N423" i="8"/>
  <c r="N424" i="8" s="1"/>
  <c r="E159" i="14" s="1"/>
  <c r="O423" i="8"/>
  <c r="O424" i="8" s="1"/>
  <c r="F159" i="14" s="1"/>
  <c r="P423" i="8"/>
  <c r="P424" i="8" s="1"/>
  <c r="G159" i="14" s="1"/>
  <c r="Q423" i="8"/>
  <c r="Q424" i="8" s="1"/>
  <c r="H159" i="14" s="1"/>
  <c r="L423" i="8"/>
  <c r="L424" i="8" s="1"/>
  <c r="C159" i="14" s="1"/>
  <c r="O18" i="8"/>
  <c r="O20" i="8" s="1"/>
  <c r="F341" i="14" s="1"/>
  <c r="O15" i="8"/>
  <c r="O17" i="8" s="1"/>
  <c r="F112" i="14" s="1"/>
  <c r="O9" i="8"/>
  <c r="O14" i="8" s="1"/>
  <c r="F147" i="14" s="1"/>
  <c r="C147" i="14"/>
  <c r="D411" i="4"/>
  <c r="D412" i="4"/>
  <c r="D413" i="4"/>
  <c r="D416" i="4"/>
  <c r="D417" i="4"/>
  <c r="D420" i="4"/>
  <c r="D421" i="4"/>
  <c r="D423" i="4"/>
  <c r="D425" i="4"/>
  <c r="D426" i="4"/>
  <c r="D427" i="4"/>
  <c r="D428" i="4"/>
  <c r="L17" i="8"/>
  <c r="C112" i="14" s="1"/>
  <c r="N15" i="8"/>
  <c r="N17" i="8" s="1"/>
  <c r="E112" i="14" s="1"/>
  <c r="M15" i="8"/>
  <c r="M17" i="8" s="1"/>
  <c r="D112" i="14" s="1"/>
  <c r="F125" i="4"/>
  <c r="F126" i="4"/>
  <c r="F130" i="4"/>
  <c r="F131" i="4"/>
  <c r="F132" i="4"/>
  <c r="F133" i="4"/>
  <c r="F134" i="4"/>
  <c r="F135" i="4"/>
  <c r="F136" i="4"/>
  <c r="F137" i="4"/>
  <c r="F138" i="4"/>
  <c r="F119" i="14"/>
  <c r="F34" i="8"/>
  <c r="F113" i="14" s="1"/>
  <c r="F114" i="14"/>
  <c r="F182" i="8"/>
  <c r="F115" i="14" s="1"/>
  <c r="F289" i="8"/>
  <c r="F116" i="14" s="1"/>
  <c r="F344" i="8"/>
  <c r="F117" i="14" s="1"/>
  <c r="F555" i="8"/>
  <c r="F118" i="14" s="1"/>
  <c r="F519" i="8"/>
  <c r="F121" i="14" s="1"/>
  <c r="F122" i="14"/>
  <c r="E119" i="14"/>
  <c r="E34" i="8"/>
  <c r="E113" i="14" s="1"/>
  <c r="E114" i="14"/>
  <c r="E182" i="8"/>
  <c r="E115" i="14" s="1"/>
  <c r="E289" i="8"/>
  <c r="E116" i="14" s="1"/>
  <c r="E344" i="8"/>
  <c r="E117" i="14" s="1"/>
  <c r="E555" i="8"/>
  <c r="E118" i="14" s="1"/>
  <c r="E519" i="8"/>
  <c r="E121" i="14" s="1"/>
  <c r="E122" i="14"/>
  <c r="E125" i="4"/>
  <c r="E126" i="4"/>
  <c r="E130" i="4"/>
  <c r="E131" i="4"/>
  <c r="E132" i="4"/>
  <c r="E133" i="4"/>
  <c r="E134" i="4"/>
  <c r="E135" i="4"/>
  <c r="E136" i="4"/>
  <c r="E137" i="4"/>
  <c r="E138" i="4"/>
  <c r="D119" i="14"/>
  <c r="D34" i="8"/>
  <c r="D113" i="14" s="1"/>
  <c r="D114" i="14"/>
  <c r="D182" i="8"/>
  <c r="D115" i="14" s="1"/>
  <c r="D289" i="8"/>
  <c r="D116" i="14" s="1"/>
  <c r="D344" i="8"/>
  <c r="D117" i="14" s="1"/>
  <c r="D555" i="8"/>
  <c r="D118" i="14" s="1"/>
  <c r="D519" i="8"/>
  <c r="D121" i="14" s="1"/>
  <c r="D122" i="14"/>
  <c r="D125" i="4"/>
  <c r="D126" i="4"/>
  <c r="D130" i="4"/>
  <c r="D131" i="4"/>
  <c r="D132" i="4"/>
  <c r="D133" i="4"/>
  <c r="D134" i="4"/>
  <c r="D135" i="4"/>
  <c r="D136" i="4"/>
  <c r="D137" i="4"/>
  <c r="D138" i="4"/>
  <c r="H433" i="8"/>
  <c r="H434" i="8"/>
  <c r="G420" i="8"/>
  <c r="G244" i="14" s="1"/>
  <c r="G277" i="14"/>
  <c r="G422" i="8"/>
  <c r="G458" i="14" s="1"/>
  <c r="G218" i="14"/>
  <c r="G404" i="14"/>
  <c r="G428" i="8"/>
  <c r="G76" i="14" s="1"/>
  <c r="G433" i="8"/>
  <c r="G576" i="14" s="1"/>
  <c r="G434" i="8"/>
  <c r="G614" i="14" s="1"/>
  <c r="F404" i="14"/>
  <c r="F420" i="8"/>
  <c r="F244" i="14" s="1"/>
  <c r="F277" i="14"/>
  <c r="F422" i="8"/>
  <c r="F458" i="14" s="1"/>
  <c r="F428" i="8"/>
  <c r="F433" i="8"/>
  <c r="F434" i="8"/>
  <c r="E420" i="8"/>
  <c r="E244" i="14" s="1"/>
  <c r="E277" i="14"/>
  <c r="E422" i="8"/>
  <c r="E458" i="14" s="1"/>
  <c r="E218" i="14"/>
  <c r="E428" i="8"/>
  <c r="E76" i="14" s="1"/>
  <c r="E433" i="8"/>
  <c r="E434" i="8"/>
  <c r="D420" i="8"/>
  <c r="D244" i="14" s="1"/>
  <c r="D277" i="14"/>
  <c r="D422" i="8"/>
  <c r="D458" i="14" s="1"/>
  <c r="D218" i="14"/>
  <c r="D404" i="14"/>
  <c r="D428" i="8"/>
  <c r="D76" i="14" s="1"/>
  <c r="D433" i="8"/>
  <c r="D434" i="8"/>
  <c r="C433" i="8"/>
  <c r="C434" i="8"/>
  <c r="Q421" i="8"/>
  <c r="H444" i="14" s="1"/>
  <c r="P421" i="8"/>
  <c r="G444" i="14" s="1"/>
  <c r="O421" i="8"/>
  <c r="F444" i="14" s="1"/>
  <c r="N421" i="8"/>
  <c r="M421" i="8"/>
  <c r="D444" i="14" s="1"/>
  <c r="G125" i="4"/>
  <c r="G126" i="4"/>
  <c r="G130" i="4"/>
  <c r="G131" i="4"/>
  <c r="G132" i="4"/>
  <c r="G133" i="4"/>
  <c r="G134" i="4"/>
  <c r="G135" i="4"/>
  <c r="G136" i="4"/>
  <c r="G137" i="4"/>
  <c r="G138" i="4"/>
  <c r="G34" i="8"/>
  <c r="G113" i="14" s="1"/>
  <c r="G114" i="14"/>
  <c r="G182" i="8"/>
  <c r="G115" i="14" s="1"/>
  <c r="G289" i="8"/>
  <c r="G116" i="14" s="1"/>
  <c r="G344" i="8"/>
  <c r="G117" i="14" s="1"/>
  <c r="G555" i="8"/>
  <c r="G118" i="14" s="1"/>
  <c r="G119" i="14"/>
  <c r="G519" i="8"/>
  <c r="G121" i="14" s="1"/>
  <c r="G122" i="14"/>
  <c r="E99" i="8"/>
  <c r="E128" i="14" s="1"/>
  <c r="E129" i="14"/>
  <c r="E112" i="8"/>
  <c r="E135" i="14" s="1"/>
  <c r="E64" i="8"/>
  <c r="E136" i="14" s="1"/>
  <c r="E133" i="8"/>
  <c r="E137" i="14" s="1"/>
  <c r="E138" i="14"/>
  <c r="E373" i="8"/>
  <c r="E139" i="14" s="1"/>
  <c r="E516" i="8"/>
  <c r="E140" i="14" s="1"/>
  <c r="E28" i="8"/>
  <c r="E148" i="14" s="1"/>
  <c r="E149" i="14"/>
  <c r="E108" i="8"/>
  <c r="E150" i="14" s="1"/>
  <c r="H73" i="18"/>
  <c r="G73" i="18"/>
  <c r="F73" i="18"/>
  <c r="E73" i="18"/>
  <c r="H65" i="18"/>
  <c r="G65" i="18"/>
  <c r="F65" i="18"/>
  <c r="E65" i="18"/>
  <c r="D65" i="18"/>
  <c r="C65" i="18"/>
  <c r="H60" i="18"/>
  <c r="G60" i="18"/>
  <c r="F60" i="18"/>
  <c r="E60" i="18"/>
  <c r="D60" i="18"/>
  <c r="C60" i="18"/>
  <c r="H54" i="18"/>
  <c r="G54" i="18"/>
  <c r="F54" i="18"/>
  <c r="E54" i="18"/>
  <c r="D54" i="18"/>
  <c r="C54" i="18"/>
  <c r="H46" i="18"/>
  <c r="G46" i="18"/>
  <c r="F46" i="18"/>
  <c r="E46" i="18"/>
  <c r="D46" i="18"/>
  <c r="C46" i="18"/>
  <c r="H38" i="18"/>
  <c r="G38" i="18"/>
  <c r="F38" i="18"/>
  <c r="E38" i="18"/>
  <c r="D38" i="18"/>
  <c r="C38" i="18"/>
  <c r="H28" i="18"/>
  <c r="G28" i="18"/>
  <c r="F28" i="18"/>
  <c r="E28" i="18"/>
  <c r="C28" i="18"/>
  <c r="H21" i="18"/>
  <c r="G21" i="18"/>
  <c r="F21" i="18"/>
  <c r="E21" i="18"/>
  <c r="D21" i="18"/>
  <c r="C21" i="18"/>
  <c r="H14" i="18"/>
  <c r="G14" i="18"/>
  <c r="F14" i="18"/>
  <c r="E14" i="18"/>
  <c r="D14" i="18"/>
  <c r="C14" i="18"/>
  <c r="F53" i="16"/>
  <c r="E53" i="16"/>
  <c r="D52" i="10"/>
  <c r="D39" i="16" s="1"/>
  <c r="C118" i="5"/>
  <c r="C52" i="10" s="1"/>
  <c r="C39" i="16" s="1"/>
  <c r="C50" i="16"/>
  <c r="C49" i="16"/>
  <c r="C48" i="16"/>
  <c r="C45" i="16"/>
  <c r="C36" i="16"/>
  <c r="C16" i="16"/>
  <c r="C14" i="16"/>
  <c r="C13" i="16"/>
  <c r="C12" i="16"/>
  <c r="C11" i="16"/>
  <c r="C10" i="16"/>
  <c r="E23" i="15"/>
  <c r="D23" i="15"/>
  <c r="E78" i="10" s="1"/>
  <c r="I23" i="15"/>
  <c r="G118" i="5"/>
  <c r="G256" i="5" s="1"/>
  <c r="C52" i="12" s="1"/>
  <c r="G840" i="6"/>
  <c r="C21" i="12"/>
  <c r="C107" i="7"/>
  <c r="C108" i="7" s="1"/>
  <c r="C783" i="6"/>
  <c r="D37" i="10" s="1"/>
  <c r="E64" i="10"/>
  <c r="E63" i="10"/>
  <c r="E62" i="10"/>
  <c r="C41" i="16"/>
  <c r="E52" i="10"/>
  <c r="E50" i="10"/>
  <c r="E49" i="10"/>
  <c r="C34" i="16"/>
  <c r="E45" i="10"/>
  <c r="C45" i="10"/>
  <c r="C32" i="16" s="1"/>
  <c r="E44" i="10"/>
  <c r="C33" i="16"/>
  <c r="E43" i="10"/>
  <c r="C31" i="16"/>
  <c r="E42" i="10"/>
  <c r="C30" i="16"/>
  <c r="E41" i="10"/>
  <c r="E40" i="10"/>
  <c r="E37" i="10"/>
  <c r="E36" i="10"/>
  <c r="E35" i="10"/>
  <c r="E34" i="10"/>
  <c r="E33" i="10"/>
  <c r="E32" i="10"/>
  <c r="E31" i="10"/>
  <c r="E30" i="10"/>
  <c r="E20" i="10"/>
  <c r="C20" i="10"/>
  <c r="E19" i="10"/>
  <c r="E18" i="10"/>
  <c r="E17" i="10"/>
  <c r="E16" i="10"/>
  <c r="E13" i="10"/>
  <c r="E12" i="10"/>
  <c r="C6" i="16"/>
  <c r="E8" i="10"/>
  <c r="F14" i="9"/>
  <c r="E14" i="9"/>
  <c r="D14" i="9"/>
  <c r="C14" i="9"/>
  <c r="G671" i="4"/>
  <c r="G688" i="4"/>
  <c r="G749" i="4"/>
  <c r="G725" i="4"/>
  <c r="G743" i="4"/>
  <c r="G364" i="4"/>
  <c r="G483" i="4"/>
  <c r="G164" i="4"/>
  <c r="G166" i="4" s="1"/>
  <c r="G182" i="4"/>
  <c r="G209" i="4"/>
  <c r="G544" i="4"/>
  <c r="G583" i="14"/>
  <c r="G559" i="8"/>
  <c r="G621" i="14" s="1"/>
  <c r="G595" i="14"/>
  <c r="G602" i="14"/>
  <c r="G603" i="14"/>
  <c r="G548" i="8"/>
  <c r="G317" i="14" s="1"/>
  <c r="G292" i="14"/>
  <c r="G554" i="8"/>
  <c r="G449" i="14" s="1"/>
  <c r="G552" i="8"/>
  <c r="G523" i="14" s="1"/>
  <c r="G549" i="8"/>
  <c r="G406" i="14" s="1"/>
  <c r="G396" i="14"/>
  <c r="G553" i="8"/>
  <c r="G224" i="14" s="1"/>
  <c r="G206" i="14"/>
  <c r="G309" i="8"/>
  <c r="G176" i="14" s="1"/>
  <c r="G310" i="8"/>
  <c r="G192" i="14" s="1"/>
  <c r="G193" i="14" s="1"/>
  <c r="G311" i="8"/>
  <c r="G457" i="14" s="1"/>
  <c r="G154" i="14"/>
  <c r="G149" i="14"/>
  <c r="G532" i="14"/>
  <c r="G282" i="14"/>
  <c r="F364" i="4"/>
  <c r="F164" i="4"/>
  <c r="F182" i="4"/>
  <c r="F209" i="4"/>
  <c r="F544" i="4"/>
  <c r="F548" i="8"/>
  <c r="F317" i="14" s="1"/>
  <c r="F292" i="14"/>
  <c r="F296" i="14"/>
  <c r="F289" i="14"/>
  <c r="F554" i="8"/>
  <c r="F449" i="14" s="1"/>
  <c r="F549" i="8"/>
  <c r="F406" i="14" s="1"/>
  <c r="F553" i="8"/>
  <c r="F224" i="14" s="1"/>
  <c r="F309" i="8"/>
  <c r="F176" i="14" s="1"/>
  <c r="F310" i="8"/>
  <c r="F192" i="14" s="1"/>
  <c r="F193" i="14" s="1"/>
  <c r="F311" i="8"/>
  <c r="F457" i="14" s="1"/>
  <c r="F154" i="14"/>
  <c r="F149" i="14"/>
  <c r="E364" i="4"/>
  <c r="E164" i="4"/>
  <c r="E182" i="4"/>
  <c r="E209" i="4"/>
  <c r="E544" i="4"/>
  <c r="E548" i="8"/>
  <c r="E317" i="14" s="1"/>
  <c r="E292" i="14"/>
  <c r="E296" i="14"/>
  <c r="E289" i="14"/>
  <c r="E554" i="8"/>
  <c r="E449" i="14" s="1"/>
  <c r="E549" i="8"/>
  <c r="E406" i="14" s="1"/>
  <c r="E553" i="8"/>
  <c r="E224" i="14" s="1"/>
  <c r="E309" i="8"/>
  <c r="E176" i="14" s="1"/>
  <c r="E310" i="8"/>
  <c r="E192" i="14" s="1"/>
  <c r="E193" i="14" s="1"/>
  <c r="E311" i="8"/>
  <c r="E457" i="14" s="1"/>
  <c r="E154" i="14"/>
  <c r="E39" i="14"/>
  <c r="D364" i="4"/>
  <c r="D164" i="4"/>
  <c r="D166" i="4" s="1"/>
  <c r="D645" i="14" s="1"/>
  <c r="D182" i="4"/>
  <c r="D209" i="4"/>
  <c r="D544" i="4"/>
  <c r="D548" i="8"/>
  <c r="D317" i="14" s="1"/>
  <c r="D292" i="14"/>
  <c r="D296" i="14"/>
  <c r="D289" i="14"/>
  <c r="D309" i="8"/>
  <c r="D310" i="8"/>
  <c r="D192" i="14" s="1"/>
  <c r="D193" i="14" s="1"/>
  <c r="D311" i="8"/>
  <c r="D457" i="14" s="1"/>
  <c r="D154" i="14"/>
  <c r="D149" i="14"/>
  <c r="D211" i="14"/>
  <c r="H840" i="6"/>
  <c r="D783" i="6"/>
  <c r="D864" i="6" s="1"/>
  <c r="D840" i="6"/>
  <c r="G565" i="14"/>
  <c r="F532" i="14"/>
  <c r="E532" i="14"/>
  <c r="D532" i="14"/>
  <c r="F399" i="14"/>
  <c r="E399" i="14"/>
  <c r="D399" i="14"/>
  <c r="F282" i="14"/>
  <c r="E282" i="14"/>
  <c r="D282" i="14"/>
  <c r="G271" i="14"/>
  <c r="F271" i="14"/>
  <c r="E271" i="14"/>
  <c r="D271" i="14"/>
  <c r="F106" i="14"/>
  <c r="E106" i="14"/>
  <c r="D106" i="14"/>
  <c r="G100" i="14"/>
  <c r="F100" i="14"/>
  <c r="E100" i="14"/>
  <c r="D100" i="14"/>
  <c r="G107" i="7"/>
  <c r="G109" i="3"/>
  <c r="D107" i="7"/>
  <c r="D109" i="3"/>
  <c r="C109" i="3"/>
  <c r="D118" i="5"/>
  <c r="D256" i="5" s="1"/>
  <c r="H208" i="13"/>
  <c r="F208" i="13"/>
  <c r="E208" i="13"/>
  <c r="D208" i="13"/>
  <c r="C208" i="13"/>
  <c r="O587" i="8"/>
  <c r="N587" i="8"/>
  <c r="O586" i="8"/>
  <c r="N586" i="8"/>
  <c r="G512" i="14"/>
  <c r="F512" i="14"/>
  <c r="E583" i="8"/>
  <c r="E512" i="14" s="1"/>
  <c r="D512" i="14"/>
  <c r="G63" i="14"/>
  <c r="F63" i="14"/>
  <c r="E63" i="14"/>
  <c r="D63" i="14"/>
  <c r="G579" i="8"/>
  <c r="G79" i="14" s="1"/>
  <c r="F579" i="8"/>
  <c r="F79" i="14" s="1"/>
  <c r="E579" i="8"/>
  <c r="E79" i="14" s="1"/>
  <c r="D579" i="8"/>
  <c r="D79" i="14" s="1"/>
  <c r="G578" i="8"/>
  <c r="G390" i="14" s="1"/>
  <c r="F578" i="8"/>
  <c r="F390" i="14" s="1"/>
  <c r="E578" i="8"/>
  <c r="E390" i="14" s="1"/>
  <c r="D578" i="8"/>
  <c r="D390" i="14" s="1"/>
  <c r="G577" i="8"/>
  <c r="G413" i="14" s="1"/>
  <c r="F577" i="8"/>
  <c r="F413" i="14" s="1"/>
  <c r="E577" i="8"/>
  <c r="E413" i="14" s="1"/>
  <c r="D577" i="8"/>
  <c r="D413" i="14" s="1"/>
  <c r="J576" i="8"/>
  <c r="R574" i="8"/>
  <c r="R576" i="8" s="1"/>
  <c r="H540" i="14" s="1"/>
  <c r="Q574" i="8"/>
  <c r="Q576" i="8" s="1"/>
  <c r="G540" i="14" s="1"/>
  <c r="O574" i="8"/>
  <c r="O576" i="8" s="1"/>
  <c r="E540" i="14" s="1"/>
  <c r="N574" i="8"/>
  <c r="N576" i="8" s="1"/>
  <c r="D540" i="14" s="1"/>
  <c r="M574" i="8"/>
  <c r="M576" i="8" s="1"/>
  <c r="C540" i="14" s="1"/>
  <c r="G574" i="8"/>
  <c r="G493" i="14" s="1"/>
  <c r="F574" i="8"/>
  <c r="F493" i="14" s="1"/>
  <c r="E574" i="8"/>
  <c r="E493" i="14" s="1"/>
  <c r="D574" i="8"/>
  <c r="D493" i="14" s="1"/>
  <c r="G573" i="8"/>
  <c r="G225" i="14" s="1"/>
  <c r="F573" i="8"/>
  <c r="F225" i="14" s="1"/>
  <c r="E573" i="8"/>
  <c r="E225" i="14" s="1"/>
  <c r="D573" i="8"/>
  <c r="D225" i="14" s="1"/>
  <c r="F407" i="14"/>
  <c r="E407" i="14"/>
  <c r="D407" i="14"/>
  <c r="G571" i="8"/>
  <c r="G318" i="14" s="1"/>
  <c r="E571" i="8"/>
  <c r="E318" i="14" s="1"/>
  <c r="D571" i="8"/>
  <c r="D318" i="14" s="1"/>
  <c r="G570" i="8"/>
  <c r="G246" i="14" s="1"/>
  <c r="F570" i="8"/>
  <c r="F246" i="14" s="1"/>
  <c r="E570" i="8"/>
  <c r="E246" i="14" s="1"/>
  <c r="D570" i="8"/>
  <c r="D246" i="14" s="1"/>
  <c r="G569" i="8"/>
  <c r="G374" i="14" s="1"/>
  <c r="F569" i="8"/>
  <c r="F374" i="14" s="1"/>
  <c r="E569" i="8"/>
  <c r="E374" i="14" s="1"/>
  <c r="D569" i="8"/>
  <c r="D374" i="14" s="1"/>
  <c r="G567" i="8"/>
  <c r="G49" i="14" s="1"/>
  <c r="F567" i="8"/>
  <c r="F49" i="14" s="1"/>
  <c r="E567" i="8"/>
  <c r="E49" i="14" s="1"/>
  <c r="D567" i="8"/>
  <c r="D49" i="14" s="1"/>
  <c r="G566" i="8"/>
  <c r="F566" i="8"/>
  <c r="E566" i="8"/>
  <c r="D566" i="8"/>
  <c r="J565" i="8"/>
  <c r="G556" i="8"/>
  <c r="G510" i="14" s="1"/>
  <c r="F556" i="8"/>
  <c r="F510" i="14" s="1"/>
  <c r="E556" i="8"/>
  <c r="E510" i="14" s="1"/>
  <c r="D556" i="8"/>
  <c r="D510" i="14" s="1"/>
  <c r="D554" i="8"/>
  <c r="D449" i="14" s="1"/>
  <c r="D553" i="8"/>
  <c r="D224" i="14" s="1"/>
  <c r="F552" i="8"/>
  <c r="F523" i="14" s="1"/>
  <c r="E552" i="8"/>
  <c r="E523" i="14" s="1"/>
  <c r="D552" i="8"/>
  <c r="D523" i="14" s="1"/>
  <c r="A553" i="8"/>
  <c r="G550" i="8"/>
  <c r="F550" i="8"/>
  <c r="E550" i="8"/>
  <c r="D550" i="8"/>
  <c r="D50" i="14" s="1"/>
  <c r="D549" i="8"/>
  <c r="H542" i="8"/>
  <c r="G542" i="8"/>
  <c r="G620" i="14" s="1"/>
  <c r="F542" i="8"/>
  <c r="E542" i="8"/>
  <c r="D542" i="8"/>
  <c r="C542" i="8"/>
  <c r="B542" i="8"/>
  <c r="H541" i="8"/>
  <c r="G541" i="8"/>
  <c r="G582" i="14" s="1"/>
  <c r="F541" i="8"/>
  <c r="E541" i="8"/>
  <c r="D541" i="8"/>
  <c r="C541" i="8"/>
  <c r="B541" i="8"/>
  <c r="B539" i="8"/>
  <c r="G538" i="8"/>
  <c r="G447" i="14" s="1"/>
  <c r="F538" i="8"/>
  <c r="F447" i="14" s="1"/>
  <c r="E538" i="8"/>
  <c r="E447" i="14" s="1"/>
  <c r="D447" i="14"/>
  <c r="G537" i="8"/>
  <c r="G62" i="14" s="1"/>
  <c r="F537" i="8"/>
  <c r="F62" i="14" s="1"/>
  <c r="E537" i="8"/>
  <c r="E62" i="14" s="1"/>
  <c r="D537" i="8"/>
  <c r="D62" i="14" s="1"/>
  <c r="G536" i="8"/>
  <c r="G223" i="14" s="1"/>
  <c r="F536" i="8"/>
  <c r="F223" i="14" s="1"/>
  <c r="E536" i="8"/>
  <c r="E223" i="14" s="1"/>
  <c r="D536" i="8"/>
  <c r="D223" i="14" s="1"/>
  <c r="G535" i="8"/>
  <c r="G316" i="14" s="1"/>
  <c r="F535" i="8"/>
  <c r="F316" i="14" s="1"/>
  <c r="E535" i="8"/>
  <c r="E316" i="14" s="1"/>
  <c r="D535" i="8"/>
  <c r="D316" i="14" s="1"/>
  <c r="G534" i="8"/>
  <c r="G257" i="14" s="1"/>
  <c r="F534" i="8"/>
  <c r="F257" i="14" s="1"/>
  <c r="E534" i="8"/>
  <c r="E257" i="14" s="1"/>
  <c r="D534" i="8"/>
  <c r="D257" i="14" s="1"/>
  <c r="G533" i="8"/>
  <c r="G245" i="14" s="1"/>
  <c r="F533" i="8"/>
  <c r="F245" i="14" s="1"/>
  <c r="E533" i="8"/>
  <c r="E245" i="14" s="1"/>
  <c r="D533" i="8"/>
  <c r="D245" i="14" s="1"/>
  <c r="G532" i="8"/>
  <c r="G162" i="14" s="1"/>
  <c r="F532" i="8"/>
  <c r="E532" i="8"/>
  <c r="E162" i="14" s="1"/>
  <c r="D532" i="8"/>
  <c r="D162" i="14" s="1"/>
  <c r="A532" i="8"/>
  <c r="A533" i="8" s="1"/>
  <c r="A534" i="8" s="1"/>
  <c r="A535" i="8" s="1"/>
  <c r="G531" i="8"/>
  <c r="G281" i="14" s="1"/>
  <c r="F531" i="8"/>
  <c r="F281" i="14" s="1"/>
  <c r="E531" i="8"/>
  <c r="E281" i="14" s="1"/>
  <c r="D531" i="8"/>
  <c r="D281" i="14" s="1"/>
  <c r="H525" i="8"/>
  <c r="G525" i="8"/>
  <c r="G619" i="14" s="1"/>
  <c r="H524" i="8"/>
  <c r="G524" i="8"/>
  <c r="G581" i="14" s="1"/>
  <c r="G511" i="14"/>
  <c r="F511" i="14"/>
  <c r="E511" i="14"/>
  <c r="D511" i="14"/>
  <c r="B523" i="8"/>
  <c r="G522" i="8"/>
  <c r="G388" i="14" s="1"/>
  <c r="F522" i="8"/>
  <c r="F388" i="14" s="1"/>
  <c r="E522" i="8"/>
  <c r="E388" i="14" s="1"/>
  <c r="D522" i="8"/>
  <c r="D388" i="14" s="1"/>
  <c r="G521" i="8"/>
  <c r="G539" i="14" s="1"/>
  <c r="F521" i="8"/>
  <c r="F539" i="14" s="1"/>
  <c r="E521" i="8"/>
  <c r="E539" i="14" s="1"/>
  <c r="D521" i="8"/>
  <c r="D539" i="14" s="1"/>
  <c r="G520" i="8"/>
  <c r="G448" i="14" s="1"/>
  <c r="F448" i="14"/>
  <c r="E520" i="8"/>
  <c r="E448" i="14" s="1"/>
  <c r="D520" i="8"/>
  <c r="D448" i="14" s="1"/>
  <c r="G518" i="8"/>
  <c r="G78" i="14" s="1"/>
  <c r="F518" i="8"/>
  <c r="F78" i="14" s="1"/>
  <c r="E518" i="8"/>
  <c r="E78" i="14" s="1"/>
  <c r="D518" i="8"/>
  <c r="D78" i="14" s="1"/>
  <c r="B518" i="8"/>
  <c r="G517" i="8"/>
  <c r="G61" i="14" s="1"/>
  <c r="F517" i="8"/>
  <c r="F61" i="14" s="1"/>
  <c r="E517" i="8"/>
  <c r="E61" i="14" s="1"/>
  <c r="D517" i="8"/>
  <c r="D61" i="14" s="1"/>
  <c r="G516" i="8"/>
  <c r="G140" i="14" s="1"/>
  <c r="F516" i="8"/>
  <c r="F140" i="14" s="1"/>
  <c r="D516" i="8"/>
  <c r="D140" i="14" s="1"/>
  <c r="G515" i="8"/>
  <c r="G105" i="14" s="1"/>
  <c r="F515" i="8"/>
  <c r="F105" i="14" s="1"/>
  <c r="E515" i="8"/>
  <c r="E105" i="14" s="1"/>
  <c r="D515" i="8"/>
  <c r="D105" i="14" s="1"/>
  <c r="G514" i="8"/>
  <c r="G46" i="14" s="1"/>
  <c r="F514" i="8"/>
  <c r="F46" i="14" s="1"/>
  <c r="E514" i="8"/>
  <c r="E46" i="14" s="1"/>
  <c r="D514" i="8"/>
  <c r="D46" i="14" s="1"/>
  <c r="G513" i="8"/>
  <c r="G222" i="14" s="1"/>
  <c r="F513" i="8"/>
  <c r="F222" i="14" s="1"/>
  <c r="E513" i="8"/>
  <c r="E222" i="14" s="1"/>
  <c r="D513" i="8"/>
  <c r="D222" i="14" s="1"/>
  <c r="G512" i="8"/>
  <c r="G315" i="14" s="1"/>
  <c r="F512" i="8"/>
  <c r="F315" i="14" s="1"/>
  <c r="E512" i="8"/>
  <c r="E315" i="14" s="1"/>
  <c r="D512" i="8"/>
  <c r="D315" i="14" s="1"/>
  <c r="G511" i="8"/>
  <c r="G427" i="14" s="1"/>
  <c r="F511" i="8"/>
  <c r="F427" i="14" s="1"/>
  <c r="E511" i="8"/>
  <c r="E427" i="14" s="1"/>
  <c r="D511" i="8"/>
  <c r="D427" i="14" s="1"/>
  <c r="G510" i="8"/>
  <c r="G161" i="14" s="1"/>
  <c r="F510" i="8"/>
  <c r="F161" i="14" s="1"/>
  <c r="E510" i="8"/>
  <c r="E161" i="14" s="1"/>
  <c r="D510" i="8"/>
  <c r="D161" i="14" s="1"/>
  <c r="G503" i="8"/>
  <c r="G618" i="14" s="1"/>
  <c r="G502" i="8"/>
  <c r="G580" i="14" s="1"/>
  <c r="G501" i="8"/>
  <c r="G178" i="14" s="1"/>
  <c r="F501" i="8"/>
  <c r="F178" i="14" s="1"/>
  <c r="E501" i="8"/>
  <c r="E178" i="14" s="1"/>
  <c r="D501" i="8"/>
  <c r="D178" i="14" s="1"/>
  <c r="G500" i="8"/>
  <c r="G47" i="14" s="1"/>
  <c r="F500" i="8"/>
  <c r="F47" i="14" s="1"/>
  <c r="E500" i="8"/>
  <c r="D500" i="8"/>
  <c r="D47" i="14" s="1"/>
  <c r="G494" i="8"/>
  <c r="G617" i="14" s="1"/>
  <c r="G493" i="8"/>
  <c r="G579" i="14" s="1"/>
  <c r="G490" i="8"/>
  <c r="G77" i="14" s="1"/>
  <c r="F490" i="8"/>
  <c r="F77" i="14" s="1"/>
  <c r="E490" i="8"/>
  <c r="E77" i="14" s="1"/>
  <c r="D490" i="8"/>
  <c r="D77" i="14" s="1"/>
  <c r="G489" i="8"/>
  <c r="G405" i="14" s="1"/>
  <c r="F489" i="8"/>
  <c r="F405" i="14" s="1"/>
  <c r="E489" i="8"/>
  <c r="E405" i="14" s="1"/>
  <c r="D489" i="8"/>
  <c r="D405" i="14" s="1"/>
  <c r="G488" i="8"/>
  <c r="G428" i="14" s="1"/>
  <c r="F488" i="8"/>
  <c r="F428" i="14" s="1"/>
  <c r="E488" i="8"/>
  <c r="E428" i="14" s="1"/>
  <c r="D488" i="8"/>
  <c r="D428" i="14" s="1"/>
  <c r="G487" i="8"/>
  <c r="G446" i="14" s="1"/>
  <c r="F487" i="8"/>
  <c r="F446" i="14" s="1"/>
  <c r="E487" i="8"/>
  <c r="E446" i="14" s="1"/>
  <c r="D487" i="8"/>
  <c r="D446" i="14" s="1"/>
  <c r="G486" i="8"/>
  <c r="G48" i="14" s="1"/>
  <c r="F486" i="8"/>
  <c r="F48" i="14" s="1"/>
  <c r="E486" i="8"/>
  <c r="E48" i="14" s="1"/>
  <c r="D486" i="8"/>
  <c r="D48" i="14" s="1"/>
  <c r="B486" i="8"/>
  <c r="G485" i="8"/>
  <c r="G221" i="14" s="1"/>
  <c r="F485" i="8"/>
  <c r="F221" i="14" s="1"/>
  <c r="E485" i="8"/>
  <c r="E221" i="14" s="1"/>
  <c r="D485" i="8"/>
  <c r="D221" i="14" s="1"/>
  <c r="G484" i="8"/>
  <c r="G314" i="14" s="1"/>
  <c r="F484" i="8"/>
  <c r="F314" i="14" s="1"/>
  <c r="E484" i="8"/>
  <c r="E314" i="14" s="1"/>
  <c r="D484" i="8"/>
  <c r="D314" i="14" s="1"/>
  <c r="J478" i="8"/>
  <c r="G616" i="14"/>
  <c r="J477" i="8"/>
  <c r="G578" i="14"/>
  <c r="G403" i="14"/>
  <c r="F403" i="14"/>
  <c r="E403" i="14"/>
  <c r="D403" i="14"/>
  <c r="G521" i="14"/>
  <c r="F521" i="14"/>
  <c r="E521" i="14"/>
  <c r="D521" i="14"/>
  <c r="G472" i="8"/>
  <c r="G509" i="14" s="1"/>
  <c r="F472" i="8"/>
  <c r="F509" i="14" s="1"/>
  <c r="E472" i="8"/>
  <c r="E509" i="14" s="1"/>
  <c r="D472" i="8"/>
  <c r="D509" i="14" s="1"/>
  <c r="G470" i="8"/>
  <c r="G16" i="14" s="1"/>
  <c r="F470" i="8"/>
  <c r="F16" i="14" s="1"/>
  <c r="E470" i="8"/>
  <c r="E16" i="14" s="1"/>
  <c r="D470" i="8"/>
  <c r="D16" i="14" s="1"/>
  <c r="G467" i="8"/>
  <c r="G104" i="14" s="1"/>
  <c r="F467" i="8"/>
  <c r="F104" i="14" s="1"/>
  <c r="E467" i="8"/>
  <c r="E104" i="14" s="1"/>
  <c r="D467" i="8"/>
  <c r="D104" i="14" s="1"/>
  <c r="G466" i="8"/>
  <c r="G538" i="14" s="1"/>
  <c r="F466" i="8"/>
  <c r="F538" i="14" s="1"/>
  <c r="E466" i="8"/>
  <c r="E538" i="14" s="1"/>
  <c r="D466" i="8"/>
  <c r="D538" i="14" s="1"/>
  <c r="G220" i="14"/>
  <c r="F220" i="14"/>
  <c r="E220" i="14"/>
  <c r="D220" i="14"/>
  <c r="G160" i="14"/>
  <c r="E160" i="14"/>
  <c r="D160" i="14"/>
  <c r="G60" i="14"/>
  <c r="F60" i="14"/>
  <c r="E60" i="14"/>
  <c r="D60" i="14"/>
  <c r="G313" i="14"/>
  <c r="F313" i="14"/>
  <c r="E313" i="14"/>
  <c r="D313" i="14"/>
  <c r="G460" i="8"/>
  <c r="G93" i="14" s="1"/>
  <c r="F460" i="8"/>
  <c r="F93" i="14" s="1"/>
  <c r="E460" i="8"/>
  <c r="E93" i="14" s="1"/>
  <c r="D460" i="8"/>
  <c r="D93" i="14" s="1"/>
  <c r="G279" i="14"/>
  <c r="F279" i="14"/>
  <c r="E279" i="14"/>
  <c r="D279" i="14"/>
  <c r="H453" i="8"/>
  <c r="G453" i="8"/>
  <c r="G615" i="14" s="1"/>
  <c r="F453" i="8"/>
  <c r="E453" i="8"/>
  <c r="D453" i="8"/>
  <c r="C453" i="8"/>
  <c r="H452" i="8"/>
  <c r="G452" i="8"/>
  <c r="G577" i="14" s="1"/>
  <c r="F452" i="8"/>
  <c r="E452" i="8"/>
  <c r="D452" i="8"/>
  <c r="C452" i="8"/>
  <c r="G451" i="8"/>
  <c r="G370" i="14" s="1"/>
  <c r="F451" i="8"/>
  <c r="F370" i="14" s="1"/>
  <c r="E451" i="8"/>
  <c r="E370" i="14" s="1"/>
  <c r="D451" i="8"/>
  <c r="D370" i="14" s="1"/>
  <c r="B451" i="8"/>
  <c r="G450" i="8"/>
  <c r="G442" i="14" s="1"/>
  <c r="F450" i="8"/>
  <c r="F442" i="14" s="1"/>
  <c r="E450" i="8"/>
  <c r="E442" i="14" s="1"/>
  <c r="D450" i="8"/>
  <c r="D442" i="14" s="1"/>
  <c r="G449" i="8"/>
  <c r="G59" i="14" s="1"/>
  <c r="F449" i="8"/>
  <c r="F59" i="14" s="1"/>
  <c r="E449" i="8"/>
  <c r="E59" i="14" s="1"/>
  <c r="D449" i="8"/>
  <c r="D59" i="14" s="1"/>
  <c r="G448" i="8"/>
  <c r="G387" i="14" s="1"/>
  <c r="F448" i="8"/>
  <c r="F387" i="14" s="1"/>
  <c r="E448" i="8"/>
  <c r="E387" i="14" s="1"/>
  <c r="D448" i="8"/>
  <c r="D387" i="14" s="1"/>
  <c r="G447" i="8"/>
  <c r="G537" i="14" s="1"/>
  <c r="F447" i="8"/>
  <c r="F537" i="14" s="1"/>
  <c r="E447" i="8"/>
  <c r="E537" i="14" s="1"/>
  <c r="D447" i="8"/>
  <c r="D537" i="14" s="1"/>
  <c r="G445" i="8"/>
  <c r="G103" i="14" s="1"/>
  <c r="F445" i="8"/>
  <c r="F103" i="14" s="1"/>
  <c r="E445" i="8"/>
  <c r="E103" i="14" s="1"/>
  <c r="D445" i="8"/>
  <c r="D103" i="14" s="1"/>
  <c r="B445" i="8"/>
  <c r="G444" i="8"/>
  <c r="G219" i="14" s="1"/>
  <c r="F444" i="8"/>
  <c r="F219" i="14" s="1"/>
  <c r="E444" i="8"/>
  <c r="E219" i="14" s="1"/>
  <c r="D444" i="8"/>
  <c r="D219" i="14" s="1"/>
  <c r="G443" i="8"/>
  <c r="G402" i="14" s="1"/>
  <c r="F443" i="8"/>
  <c r="F402" i="14" s="1"/>
  <c r="E443" i="8"/>
  <c r="E402" i="14" s="1"/>
  <c r="D443" i="8"/>
  <c r="D402" i="14" s="1"/>
  <c r="G442" i="8"/>
  <c r="G312" i="14" s="1"/>
  <c r="F442" i="8"/>
  <c r="F312" i="14" s="1"/>
  <c r="E442" i="8"/>
  <c r="E312" i="14" s="1"/>
  <c r="D442" i="8"/>
  <c r="D312" i="14" s="1"/>
  <c r="G441" i="8"/>
  <c r="G243" i="14" s="1"/>
  <c r="F441" i="8"/>
  <c r="F243" i="14" s="1"/>
  <c r="E441" i="8"/>
  <c r="E243" i="14" s="1"/>
  <c r="D441" i="8"/>
  <c r="D243" i="14" s="1"/>
  <c r="G440" i="8"/>
  <c r="G278" i="14" s="1"/>
  <c r="F440" i="8"/>
  <c r="F278" i="14" s="1"/>
  <c r="E440" i="8"/>
  <c r="E278" i="14" s="1"/>
  <c r="D440" i="8"/>
  <c r="D278" i="14" s="1"/>
  <c r="J429" i="8"/>
  <c r="Q425" i="8"/>
  <c r="Q427" i="8" s="1"/>
  <c r="H311" i="14" s="1"/>
  <c r="P425" i="8"/>
  <c r="P427" i="8" s="1"/>
  <c r="G311" i="14" s="1"/>
  <c r="O425" i="8"/>
  <c r="O427" i="8" s="1"/>
  <c r="N425" i="8"/>
  <c r="N427" i="8" s="1"/>
  <c r="E311" i="14" s="1"/>
  <c r="M425" i="8"/>
  <c r="M427" i="8" s="1"/>
  <c r="D311" i="14" s="1"/>
  <c r="L425" i="8"/>
  <c r="L427" i="8" s="1"/>
  <c r="C311" i="14" s="1"/>
  <c r="G613" i="14"/>
  <c r="G575" i="14"/>
  <c r="G443" i="14"/>
  <c r="F443" i="14"/>
  <c r="E443" i="14"/>
  <c r="D443" i="14"/>
  <c r="G75" i="14"/>
  <c r="F75" i="14"/>
  <c r="E75" i="14"/>
  <c r="D75" i="14"/>
  <c r="F158" i="14"/>
  <c r="E158" i="14"/>
  <c r="D158" i="14"/>
  <c r="B408" i="8"/>
  <c r="G185" i="14"/>
  <c r="G187" i="14" s="1"/>
  <c r="F185" i="14"/>
  <c r="F187" i="14" s="1"/>
  <c r="E185" i="14"/>
  <c r="E187" i="14" s="1"/>
  <c r="D185" i="14"/>
  <c r="D187" i="14" s="1"/>
  <c r="G217" i="14"/>
  <c r="F217" i="14"/>
  <c r="E217" i="14"/>
  <c r="D217" i="14"/>
  <c r="G405" i="8"/>
  <c r="G177" i="14" s="1"/>
  <c r="F405" i="8"/>
  <c r="F177" i="14" s="1"/>
  <c r="E405" i="8"/>
  <c r="E177" i="14" s="1"/>
  <c r="D405" i="8"/>
  <c r="D177" i="14" s="1"/>
  <c r="G138" i="14"/>
  <c r="F138" i="14"/>
  <c r="D138" i="14"/>
  <c r="F402" i="8"/>
  <c r="F486" i="14" s="1"/>
  <c r="E402" i="8"/>
  <c r="E486" i="14" s="1"/>
  <c r="D402" i="8"/>
  <c r="D486" i="14" s="1"/>
  <c r="G310" i="14"/>
  <c r="F310" i="14"/>
  <c r="E310" i="14"/>
  <c r="D310" i="14"/>
  <c r="G242" i="14"/>
  <c r="F242" i="14"/>
  <c r="E242" i="14"/>
  <c r="D242" i="14"/>
  <c r="P394" i="8"/>
  <c r="P395" i="8" s="1"/>
  <c r="G574" i="14" s="1"/>
  <c r="N394" i="8"/>
  <c r="N395" i="8" s="1"/>
  <c r="G612" i="14" s="1"/>
  <c r="G216" i="14"/>
  <c r="F216" i="14"/>
  <c r="E216" i="14"/>
  <c r="D216" i="14"/>
  <c r="R388" i="8"/>
  <c r="R390" i="8" s="1"/>
  <c r="H485" i="14" s="1"/>
  <c r="P388" i="8"/>
  <c r="P390" i="8" s="1"/>
  <c r="O388" i="8"/>
  <c r="O390" i="8" s="1"/>
  <c r="E485" i="14" s="1"/>
  <c r="N388" i="8"/>
  <c r="N390" i="8" s="1"/>
  <c r="D485" i="14" s="1"/>
  <c r="M388" i="8"/>
  <c r="M390" i="8" s="1"/>
  <c r="C485" i="14" s="1"/>
  <c r="E255" i="14"/>
  <c r="D255" i="14"/>
  <c r="R386" i="8"/>
  <c r="Q386" i="8"/>
  <c r="Q387" i="8" s="1"/>
  <c r="G309" i="14" s="1"/>
  <c r="P386" i="8"/>
  <c r="O386" i="8"/>
  <c r="O387" i="8" s="1"/>
  <c r="E309" i="14" s="1"/>
  <c r="N386" i="8"/>
  <c r="N387" i="8" s="1"/>
  <c r="D309" i="14" s="1"/>
  <c r="G382" i="8"/>
  <c r="G611" i="14" s="1"/>
  <c r="G381" i="8"/>
  <c r="G573" i="14" s="1"/>
  <c r="G380" i="8"/>
  <c r="G536" i="14" s="1"/>
  <c r="F380" i="8"/>
  <c r="F536" i="14" s="1"/>
  <c r="E380" i="8"/>
  <c r="E536" i="14" s="1"/>
  <c r="D380" i="8"/>
  <c r="D536" i="14" s="1"/>
  <c r="G379" i="8"/>
  <c r="G74" i="14" s="1"/>
  <c r="F379" i="8"/>
  <c r="F74" i="14" s="1"/>
  <c r="E379" i="8"/>
  <c r="E74" i="14" s="1"/>
  <c r="D379" i="8"/>
  <c r="D74" i="14" s="1"/>
  <c r="G378" i="8"/>
  <c r="G45" i="14" s="1"/>
  <c r="F378" i="8"/>
  <c r="F45" i="14" s="1"/>
  <c r="E378" i="8"/>
  <c r="E45" i="14" s="1"/>
  <c r="D378" i="8"/>
  <c r="D45" i="14" s="1"/>
  <c r="G376" i="8"/>
  <c r="G508" i="14" s="1"/>
  <c r="F376" i="8"/>
  <c r="F508" i="14" s="1"/>
  <c r="E376" i="8"/>
  <c r="E508" i="14" s="1"/>
  <c r="D376" i="8"/>
  <c r="D508" i="14" s="1"/>
  <c r="G375" i="8"/>
  <c r="G215" i="14" s="1"/>
  <c r="F375" i="8"/>
  <c r="F215" i="14" s="1"/>
  <c r="E375" i="8"/>
  <c r="E215" i="14" s="1"/>
  <c r="D375" i="8"/>
  <c r="D215" i="14" s="1"/>
  <c r="G374" i="8"/>
  <c r="F374" i="8"/>
  <c r="F157" i="14" s="1"/>
  <c r="E374" i="8"/>
  <c r="E157" i="14" s="1"/>
  <c r="D374" i="8"/>
  <c r="D157" i="14" s="1"/>
  <c r="G373" i="8"/>
  <c r="G139" i="14" s="1"/>
  <c r="F373" i="8"/>
  <c r="F139" i="14" s="1"/>
  <c r="D373" i="8"/>
  <c r="D139" i="14" s="1"/>
  <c r="G372" i="8"/>
  <c r="G308" i="14" s="1"/>
  <c r="F372" i="8"/>
  <c r="F308" i="14" s="1"/>
  <c r="E372" i="8"/>
  <c r="E308" i="14" s="1"/>
  <c r="D372" i="8"/>
  <c r="D308" i="14" s="1"/>
  <c r="G371" i="8"/>
  <c r="G335" i="14" s="1"/>
  <c r="F371" i="8"/>
  <c r="F335" i="14" s="1"/>
  <c r="E371" i="8"/>
  <c r="E335" i="14" s="1"/>
  <c r="D371" i="8"/>
  <c r="D335" i="14" s="1"/>
  <c r="F370" i="8"/>
  <c r="F484" i="14" s="1"/>
  <c r="E370" i="8"/>
  <c r="E484" i="14" s="1"/>
  <c r="D370" i="8"/>
  <c r="D484" i="14" s="1"/>
  <c r="G364" i="8"/>
  <c r="G610" i="14" s="1"/>
  <c r="G363" i="8"/>
  <c r="G572" i="14" s="1"/>
  <c r="G214" i="14"/>
  <c r="F214" i="14"/>
  <c r="E214" i="14"/>
  <c r="D214" i="14"/>
  <c r="G361" i="8"/>
  <c r="G368" i="14" s="1"/>
  <c r="F361" i="8"/>
  <c r="F368" i="14" s="1"/>
  <c r="E361" i="8"/>
  <c r="E368" i="14" s="1"/>
  <c r="D361" i="8"/>
  <c r="D368" i="14" s="1"/>
  <c r="G359" i="8"/>
  <c r="F359" i="8"/>
  <c r="F275" i="14" s="1"/>
  <c r="E359" i="8"/>
  <c r="E275" i="14" s="1"/>
  <c r="D359" i="8"/>
  <c r="D275" i="14" s="1"/>
  <c r="G358" i="8"/>
  <c r="F358" i="8"/>
  <c r="F307" i="14" s="1"/>
  <c r="E358" i="8"/>
  <c r="E307" i="14" s="1"/>
  <c r="D358" i="8"/>
  <c r="D307" i="14" s="1"/>
  <c r="F357" i="8"/>
  <c r="F483" i="14" s="1"/>
  <c r="E357" i="8"/>
  <c r="E483" i="14" s="1"/>
  <c r="D357" i="8"/>
  <c r="D483" i="14" s="1"/>
  <c r="G356" i="8"/>
  <c r="G156" i="14" s="1"/>
  <c r="F356" i="8"/>
  <c r="F156" i="14" s="1"/>
  <c r="E356" i="8"/>
  <c r="E156" i="14" s="1"/>
  <c r="D356" i="8"/>
  <c r="D156" i="14" s="1"/>
  <c r="G355" i="8"/>
  <c r="G456" i="14" s="1"/>
  <c r="F355" i="8"/>
  <c r="F456" i="14" s="1"/>
  <c r="E355" i="8"/>
  <c r="E456" i="14" s="1"/>
  <c r="D355" i="8"/>
  <c r="D456" i="14" s="1"/>
  <c r="G354" i="8"/>
  <c r="F354" i="8"/>
  <c r="E354" i="8"/>
  <c r="D354" i="8"/>
  <c r="G348" i="8"/>
  <c r="G609" i="14" s="1"/>
  <c r="G347" i="8"/>
  <c r="G571" i="14" s="1"/>
  <c r="G129" i="14"/>
  <c r="D129" i="14"/>
  <c r="G535" i="14"/>
  <c r="F535" i="14"/>
  <c r="E535" i="14"/>
  <c r="D345" i="8"/>
  <c r="D535" i="14" s="1"/>
  <c r="G343" i="8"/>
  <c r="G57" i="14" s="1"/>
  <c r="F343" i="8"/>
  <c r="F57" i="14" s="1"/>
  <c r="E343" i="8"/>
  <c r="E57" i="14" s="1"/>
  <c r="D343" i="8"/>
  <c r="D57" i="14" s="1"/>
  <c r="G400" i="14"/>
  <c r="F400" i="14"/>
  <c r="E400" i="14"/>
  <c r="D342" i="8"/>
  <c r="D400" i="14" s="1"/>
  <c r="G341" i="8"/>
  <c r="G44" i="14" s="1"/>
  <c r="F341" i="8"/>
  <c r="E341" i="8"/>
  <c r="E44" i="14" s="1"/>
  <c r="D341" i="8"/>
  <c r="D44" i="14" s="1"/>
  <c r="G340" i="8"/>
  <c r="G213" i="14" s="1"/>
  <c r="F340" i="8"/>
  <c r="F213" i="14" s="1"/>
  <c r="E340" i="8"/>
  <c r="E213" i="14" s="1"/>
  <c r="D340" i="8"/>
  <c r="D213" i="14" s="1"/>
  <c r="G339" i="8"/>
  <c r="G306" i="14" s="1"/>
  <c r="F339" i="8"/>
  <c r="F306" i="14" s="1"/>
  <c r="E339" i="8"/>
  <c r="E306" i="14" s="1"/>
  <c r="D339" i="8"/>
  <c r="D306" i="14" s="1"/>
  <c r="G338" i="8"/>
  <c r="G424" i="14" s="1"/>
  <c r="F338" i="8"/>
  <c r="F424" i="14" s="1"/>
  <c r="E338" i="8"/>
  <c r="E424" i="14" s="1"/>
  <c r="D338" i="8"/>
  <c r="D424" i="14" s="1"/>
  <c r="G337" i="8"/>
  <c r="G155" i="14" s="1"/>
  <c r="F337" i="8"/>
  <c r="E337" i="8"/>
  <c r="E155" i="14" s="1"/>
  <c r="D337" i="8"/>
  <c r="D155" i="14" s="1"/>
  <c r="G274" i="14"/>
  <c r="F274" i="14"/>
  <c r="E274" i="14"/>
  <c r="D274" i="14"/>
  <c r="G335" i="8"/>
  <c r="F335" i="8"/>
  <c r="E335" i="8"/>
  <c r="D335" i="8"/>
  <c r="G329" i="8"/>
  <c r="G608" i="14" s="1"/>
  <c r="G328" i="8"/>
  <c r="G570" i="14" s="1"/>
  <c r="G326" i="8"/>
  <c r="G373" i="14" s="1"/>
  <c r="F326" i="8"/>
  <c r="F373" i="14" s="1"/>
  <c r="E326" i="8"/>
  <c r="E373" i="14" s="1"/>
  <c r="D326" i="8"/>
  <c r="D373" i="14" s="1"/>
  <c r="G325" i="8"/>
  <c r="F325" i="8"/>
  <c r="F212" i="14" s="1"/>
  <c r="E325" i="8"/>
  <c r="E212" i="14" s="1"/>
  <c r="D325" i="8"/>
  <c r="D212" i="14" s="1"/>
  <c r="G324" i="8"/>
  <c r="G239" i="14" s="1"/>
  <c r="F324" i="8"/>
  <c r="F239" i="14" s="1"/>
  <c r="E324" i="8"/>
  <c r="E239" i="14" s="1"/>
  <c r="D324" i="8"/>
  <c r="D239" i="14" s="1"/>
  <c r="G323" i="8"/>
  <c r="G254" i="14" s="1"/>
  <c r="F323" i="8"/>
  <c r="F254" i="14" s="1"/>
  <c r="E323" i="8"/>
  <c r="E254" i="14" s="1"/>
  <c r="D323" i="8"/>
  <c r="D254" i="14" s="1"/>
  <c r="G322" i="8"/>
  <c r="G22" i="14" s="1"/>
  <c r="F322" i="8"/>
  <c r="F22" i="14" s="1"/>
  <c r="E322" i="8"/>
  <c r="E22" i="14" s="1"/>
  <c r="D322" i="8"/>
  <c r="D22" i="14" s="1"/>
  <c r="G321" i="8"/>
  <c r="G305" i="14" s="1"/>
  <c r="F321" i="8"/>
  <c r="F305" i="14" s="1"/>
  <c r="E321" i="8"/>
  <c r="E305" i="14" s="1"/>
  <c r="D321" i="8"/>
  <c r="D305" i="14" s="1"/>
  <c r="F320" i="8"/>
  <c r="E320" i="8"/>
  <c r="D320" i="8"/>
  <c r="J307" i="8"/>
  <c r="J306" i="8"/>
  <c r="N300" i="8"/>
  <c r="P300" i="8" s="1"/>
  <c r="G605" i="14" s="1"/>
  <c r="N299" i="8"/>
  <c r="P299" i="8" s="1"/>
  <c r="J299" i="8"/>
  <c r="G297" i="8"/>
  <c r="G326" i="14" s="1"/>
  <c r="F297" i="8"/>
  <c r="F326" i="14" s="1"/>
  <c r="E297" i="8"/>
  <c r="E326" i="14" s="1"/>
  <c r="D297" i="8"/>
  <c r="D326" i="14" s="1"/>
  <c r="G101" i="14"/>
  <c r="F101" i="14"/>
  <c r="E101" i="14"/>
  <c r="D101" i="14"/>
  <c r="G294" i="8"/>
  <c r="G534" i="14" s="1"/>
  <c r="F294" i="8"/>
  <c r="F534" i="14" s="1"/>
  <c r="E294" i="8"/>
  <c r="E534" i="14" s="1"/>
  <c r="D294" i="8"/>
  <c r="D534" i="14" s="1"/>
  <c r="G293" i="8"/>
  <c r="G425" i="14" s="1"/>
  <c r="F293" i="8"/>
  <c r="F425" i="14" s="1"/>
  <c r="E293" i="8"/>
  <c r="E425" i="14" s="1"/>
  <c r="D293" i="8"/>
  <c r="D425" i="14" s="1"/>
  <c r="G290" i="8"/>
  <c r="F290" i="8"/>
  <c r="E290" i="8"/>
  <c r="D290" i="8"/>
  <c r="G288" i="8"/>
  <c r="F288" i="8"/>
  <c r="E288" i="8"/>
  <c r="D288" i="8"/>
  <c r="G287" i="8"/>
  <c r="G506" i="14" s="1"/>
  <c r="F287" i="8"/>
  <c r="F506" i="14" s="1"/>
  <c r="E287" i="8"/>
  <c r="E506" i="14" s="1"/>
  <c r="D287" i="8"/>
  <c r="D506" i="14" s="1"/>
  <c r="L292" i="8"/>
  <c r="Q285" i="8"/>
  <c r="H43" i="14" s="1"/>
  <c r="P285" i="8"/>
  <c r="G43" i="14" s="1"/>
  <c r="O285" i="8"/>
  <c r="F43" i="14" s="1"/>
  <c r="N285" i="8"/>
  <c r="E43" i="14" s="1"/>
  <c r="M285" i="8"/>
  <c r="D43" i="14" s="1"/>
  <c r="L285" i="8"/>
  <c r="G285" i="8"/>
  <c r="G153" i="14" s="1"/>
  <c r="F285" i="8"/>
  <c r="F153" i="14" s="1"/>
  <c r="E285" i="8"/>
  <c r="E153" i="14" s="1"/>
  <c r="D285" i="8"/>
  <c r="D153" i="14" s="1"/>
  <c r="G284" i="8"/>
  <c r="G58" i="14" s="1"/>
  <c r="F284" i="8"/>
  <c r="F58" i="14" s="1"/>
  <c r="E284" i="8"/>
  <c r="E58" i="14" s="1"/>
  <c r="D284" i="8"/>
  <c r="D58" i="14" s="1"/>
  <c r="G238" i="14"/>
  <c r="F238" i="14"/>
  <c r="E238" i="14"/>
  <c r="D238" i="14"/>
  <c r="L280" i="8"/>
  <c r="Q278" i="8"/>
  <c r="Q280" i="8" s="1"/>
  <c r="P278" i="8"/>
  <c r="P280" i="8" s="1"/>
  <c r="O278" i="8"/>
  <c r="O280" i="8" s="1"/>
  <c r="N278" i="8"/>
  <c r="N280" i="8" s="1"/>
  <c r="M278" i="8"/>
  <c r="M280" i="8" s="1"/>
  <c r="G273" i="8"/>
  <c r="G606" i="14" s="1"/>
  <c r="G272" i="8"/>
  <c r="G568" i="14" s="1"/>
  <c r="G270" i="8"/>
  <c r="G369" i="14" s="1"/>
  <c r="F270" i="8"/>
  <c r="F369" i="14" s="1"/>
  <c r="E270" i="8"/>
  <c r="E369" i="14" s="1"/>
  <c r="D270" i="8"/>
  <c r="D369" i="14" s="1"/>
  <c r="G268" i="8"/>
  <c r="G42" i="14" s="1"/>
  <c r="F268" i="8"/>
  <c r="F42" i="14" s="1"/>
  <c r="E268" i="8"/>
  <c r="E42" i="14" s="1"/>
  <c r="D268" i="8"/>
  <c r="D42" i="14" s="1"/>
  <c r="G267" i="8"/>
  <c r="F267" i="8"/>
  <c r="E267" i="8"/>
  <c r="D267" i="8"/>
  <c r="D210" i="14" s="1"/>
  <c r="G266" i="8"/>
  <c r="G9" i="14" s="1"/>
  <c r="F266" i="8"/>
  <c r="E266" i="8"/>
  <c r="E9" i="14" s="1"/>
  <c r="D266" i="8"/>
  <c r="D9" i="14" s="1"/>
  <c r="G265" i="8"/>
  <c r="G303" i="14" s="1"/>
  <c r="F265" i="8"/>
  <c r="F303" i="14" s="1"/>
  <c r="E265" i="8"/>
  <c r="E303" i="14" s="1"/>
  <c r="D265" i="8"/>
  <c r="D303" i="14" s="1"/>
  <c r="G264" i="8"/>
  <c r="G507" i="14" s="1"/>
  <c r="F264" i="8"/>
  <c r="F507" i="14" s="1"/>
  <c r="E264" i="8"/>
  <c r="E507" i="14" s="1"/>
  <c r="D264" i="8"/>
  <c r="D507" i="14" s="1"/>
  <c r="G263" i="8"/>
  <c r="G386" i="14" s="1"/>
  <c r="F263" i="8"/>
  <c r="F386" i="14" s="1"/>
  <c r="E263" i="8"/>
  <c r="E386" i="14" s="1"/>
  <c r="D263" i="8"/>
  <c r="D386" i="14" s="1"/>
  <c r="G262" i="8"/>
  <c r="G102" i="14" s="1"/>
  <c r="F262" i="8"/>
  <c r="F102" i="14" s="1"/>
  <c r="E262" i="8"/>
  <c r="E102" i="14" s="1"/>
  <c r="D262" i="8"/>
  <c r="D102" i="14" s="1"/>
  <c r="G261" i="8"/>
  <c r="G175" i="14" s="1"/>
  <c r="F261" i="8"/>
  <c r="E261" i="8"/>
  <c r="E175" i="14" s="1"/>
  <c r="D261" i="8"/>
  <c r="D175" i="14" s="1"/>
  <c r="G260" i="8"/>
  <c r="G253" i="14" s="1"/>
  <c r="F260" i="8"/>
  <c r="F253" i="14" s="1"/>
  <c r="E260" i="8"/>
  <c r="E253" i="14" s="1"/>
  <c r="D260" i="8"/>
  <c r="D253" i="14" s="1"/>
  <c r="G259" i="8"/>
  <c r="G273" i="14" s="1"/>
  <c r="F259" i="8"/>
  <c r="F273" i="14" s="1"/>
  <c r="E259" i="8"/>
  <c r="E273" i="14" s="1"/>
  <c r="D259" i="8"/>
  <c r="D273" i="14" s="1"/>
  <c r="G258" i="8"/>
  <c r="F258" i="8"/>
  <c r="E258" i="8"/>
  <c r="E152" i="14" s="1"/>
  <c r="D258" i="8"/>
  <c r="D152" i="14" s="1"/>
  <c r="G251" i="8"/>
  <c r="G604" i="14" s="1"/>
  <c r="G250" i="8"/>
  <c r="G566" i="14" s="1"/>
  <c r="G249" i="8"/>
  <c r="G174" i="14" s="1"/>
  <c r="F249" i="8"/>
  <c r="F174" i="14" s="1"/>
  <c r="E249" i="8"/>
  <c r="E174" i="14" s="1"/>
  <c r="D249" i="8"/>
  <c r="D174" i="14" s="1"/>
  <c r="G248" i="8"/>
  <c r="G464" i="14" s="1"/>
  <c r="G465" i="14" s="1"/>
  <c r="F248" i="8"/>
  <c r="F464" i="14" s="1"/>
  <c r="F465" i="14" s="1"/>
  <c r="E248" i="8"/>
  <c r="E464" i="14" s="1"/>
  <c r="E465" i="14" s="1"/>
  <c r="D248" i="8"/>
  <c r="D464" i="14" s="1"/>
  <c r="D465" i="14" s="1"/>
  <c r="G247" i="8"/>
  <c r="F247" i="8"/>
  <c r="E247" i="8"/>
  <c r="D247" i="8"/>
  <c r="J239" i="8"/>
  <c r="G237" i="8"/>
  <c r="G39" i="14" s="1"/>
  <c r="F237" i="8"/>
  <c r="F39" i="14" s="1"/>
  <c r="D237" i="8"/>
  <c r="D39" i="14" s="1"/>
  <c r="J236" i="8"/>
  <c r="J235" i="8"/>
  <c r="J234" i="8"/>
  <c r="G301" i="14"/>
  <c r="F301" i="14"/>
  <c r="E301" i="14"/>
  <c r="D301" i="14"/>
  <c r="A233" i="8"/>
  <c r="F492" i="14"/>
  <c r="D492" i="14"/>
  <c r="G225" i="8"/>
  <c r="G564" i="14" s="1"/>
  <c r="G224" i="8"/>
  <c r="F224" i="8"/>
  <c r="E224" i="8"/>
  <c r="D224" i="8"/>
  <c r="D208" i="14" s="1"/>
  <c r="G223" i="8"/>
  <c r="G40" i="14" s="1"/>
  <c r="F223" i="8"/>
  <c r="F40" i="14" s="1"/>
  <c r="E223" i="8"/>
  <c r="E40" i="14" s="1"/>
  <c r="D223" i="8"/>
  <c r="D40" i="14" s="1"/>
  <c r="G222" i="8"/>
  <c r="F222" i="8"/>
  <c r="F300" i="14" s="1"/>
  <c r="E222" i="8"/>
  <c r="E300" i="14" s="1"/>
  <c r="D222" i="8"/>
  <c r="D300" i="14" s="1"/>
  <c r="F221" i="8"/>
  <c r="F480" i="14" s="1"/>
  <c r="E221" i="8"/>
  <c r="E480" i="14" s="1"/>
  <c r="D221" i="8"/>
  <c r="D480" i="14" s="1"/>
  <c r="G601" i="14"/>
  <c r="G563" i="14"/>
  <c r="G505" i="14"/>
  <c r="F505" i="14"/>
  <c r="E505" i="14"/>
  <c r="D505" i="14"/>
  <c r="G533" i="14"/>
  <c r="F533" i="14"/>
  <c r="E533" i="14"/>
  <c r="D533" i="14"/>
  <c r="G439" i="14"/>
  <c r="F439" i="14"/>
  <c r="E439" i="14"/>
  <c r="D439" i="14"/>
  <c r="D207" i="14"/>
  <c r="G38" i="14"/>
  <c r="F38" i="14"/>
  <c r="E38" i="14"/>
  <c r="D38" i="14"/>
  <c r="G270" i="14"/>
  <c r="F270" i="14"/>
  <c r="E270" i="14"/>
  <c r="D270" i="14"/>
  <c r="G299" i="14"/>
  <c r="F299" i="14"/>
  <c r="E299" i="14"/>
  <c r="D299" i="14"/>
  <c r="G196" i="8"/>
  <c r="G600" i="14" s="1"/>
  <c r="G195" i="8"/>
  <c r="G562" i="14" s="1"/>
  <c r="F193" i="8"/>
  <c r="F478" i="14" s="1"/>
  <c r="E193" i="8"/>
  <c r="E478" i="14" s="1"/>
  <c r="D193" i="8"/>
  <c r="D478" i="14" s="1"/>
  <c r="G192" i="8"/>
  <c r="G37" i="14" s="1"/>
  <c r="F192" i="8"/>
  <c r="F37" i="14" s="1"/>
  <c r="E192" i="8"/>
  <c r="E37" i="14" s="1"/>
  <c r="D192" i="8"/>
  <c r="D37" i="14" s="1"/>
  <c r="G191" i="8"/>
  <c r="G298" i="14" s="1"/>
  <c r="F191" i="8"/>
  <c r="F298" i="14" s="1"/>
  <c r="E191" i="8"/>
  <c r="E298" i="14" s="1"/>
  <c r="D191" i="8"/>
  <c r="D298" i="14" s="1"/>
  <c r="G190" i="8"/>
  <c r="G269" i="14" s="1"/>
  <c r="F190" i="8"/>
  <c r="F269" i="14" s="1"/>
  <c r="E190" i="8"/>
  <c r="E269" i="14" s="1"/>
  <c r="D190" i="8"/>
  <c r="D269" i="14" s="1"/>
  <c r="M184" i="8"/>
  <c r="M186" i="8" s="1"/>
  <c r="G599" i="14" s="1"/>
  <c r="L184" i="8"/>
  <c r="L186" i="8" s="1"/>
  <c r="G561" i="14" s="1"/>
  <c r="G180" i="8"/>
  <c r="G438" i="14" s="1"/>
  <c r="F180" i="8"/>
  <c r="F438" i="14" s="1"/>
  <c r="E180" i="8"/>
  <c r="E438" i="14" s="1"/>
  <c r="D180" i="8"/>
  <c r="D438" i="14" s="1"/>
  <c r="G179" i="8"/>
  <c r="G385" i="14" s="1"/>
  <c r="F179" i="8"/>
  <c r="F385" i="14" s="1"/>
  <c r="E179" i="8"/>
  <c r="E385" i="14" s="1"/>
  <c r="D179" i="8"/>
  <c r="D385" i="14" s="1"/>
  <c r="G178" i="8"/>
  <c r="G72" i="14" s="1"/>
  <c r="F178" i="8"/>
  <c r="F72" i="14" s="1"/>
  <c r="E178" i="8"/>
  <c r="E72" i="14" s="1"/>
  <c r="D178" i="8"/>
  <c r="D72" i="14" s="1"/>
  <c r="G177" i="8"/>
  <c r="G504" i="14" s="1"/>
  <c r="F177" i="8"/>
  <c r="F504" i="14" s="1"/>
  <c r="E177" i="8"/>
  <c r="E504" i="14" s="1"/>
  <c r="D177" i="8"/>
  <c r="D504" i="14" s="1"/>
  <c r="G176" i="8"/>
  <c r="G268" i="14" s="1"/>
  <c r="F176" i="8"/>
  <c r="F268" i="14" s="1"/>
  <c r="E176" i="8"/>
  <c r="E268" i="14" s="1"/>
  <c r="D176" i="8"/>
  <c r="D268" i="14" s="1"/>
  <c r="G175" i="8"/>
  <c r="F175" i="8"/>
  <c r="E175" i="8"/>
  <c r="D175" i="8"/>
  <c r="G174" i="8"/>
  <c r="F174" i="8"/>
  <c r="E174" i="8"/>
  <c r="D174" i="8"/>
  <c r="H173" i="8"/>
  <c r="H546" i="14" s="1"/>
  <c r="H547" i="14" s="1"/>
  <c r="G173" i="8"/>
  <c r="G546" i="14" s="1"/>
  <c r="G547" i="14" s="1"/>
  <c r="F173" i="8"/>
  <c r="F546" i="14" s="1"/>
  <c r="F547" i="14" s="1"/>
  <c r="E173" i="8"/>
  <c r="E546" i="14" s="1"/>
  <c r="E547" i="14" s="1"/>
  <c r="D173" i="8"/>
  <c r="D546" i="14" s="1"/>
  <c r="D547" i="14" s="1"/>
  <c r="C173" i="8"/>
  <c r="C546" i="14" s="1"/>
  <c r="C547" i="14" s="1"/>
  <c r="B171" i="8"/>
  <c r="G170" i="8"/>
  <c r="F170" i="8"/>
  <c r="F92" i="14" s="1"/>
  <c r="E170" i="8"/>
  <c r="E92" i="14" s="1"/>
  <c r="D170" i="8"/>
  <c r="D92" i="14" s="1"/>
  <c r="G169" i="8"/>
  <c r="F169" i="8"/>
  <c r="F36" i="14" s="1"/>
  <c r="E169" i="8"/>
  <c r="E36" i="14" s="1"/>
  <c r="D169" i="8"/>
  <c r="D36" i="14" s="1"/>
  <c r="F168" i="8"/>
  <c r="F477" i="14" s="1"/>
  <c r="E168" i="8"/>
  <c r="E477" i="14" s="1"/>
  <c r="D168" i="8"/>
  <c r="D477" i="14" s="1"/>
  <c r="G167" i="8"/>
  <c r="F167" i="8"/>
  <c r="F398" i="14" s="1"/>
  <c r="E167" i="8"/>
  <c r="E398" i="14" s="1"/>
  <c r="D167" i="8"/>
  <c r="D398" i="14" s="1"/>
  <c r="G252" i="14"/>
  <c r="F252" i="14"/>
  <c r="E252" i="14"/>
  <c r="D252" i="14"/>
  <c r="D206" i="14"/>
  <c r="G297" i="14"/>
  <c r="F297" i="14"/>
  <c r="E297" i="14"/>
  <c r="D297" i="14"/>
  <c r="G163" i="8"/>
  <c r="F163" i="8"/>
  <c r="F237" i="14" s="1"/>
  <c r="E163" i="8"/>
  <c r="E237" i="14" s="1"/>
  <c r="D163" i="8"/>
  <c r="D237" i="14" s="1"/>
  <c r="N161" i="8"/>
  <c r="N163" i="8" s="1"/>
  <c r="G560" i="14" s="1"/>
  <c r="L161" i="8"/>
  <c r="S158" i="8"/>
  <c r="S160" i="8" s="1"/>
  <c r="H205" i="14" s="1"/>
  <c r="R158" i="8"/>
  <c r="R160" i="8" s="1"/>
  <c r="G205" i="14" s="1"/>
  <c r="Q158" i="8"/>
  <c r="Q160" i="8" s="1"/>
  <c r="P158" i="8"/>
  <c r="P160" i="8" s="1"/>
  <c r="O158" i="8"/>
  <c r="O160" i="8" s="1"/>
  <c r="D205" i="14" s="1"/>
  <c r="N158" i="8"/>
  <c r="N160" i="8" s="1"/>
  <c r="C205" i="14" s="1"/>
  <c r="G503" i="14"/>
  <c r="F503" i="14"/>
  <c r="E503" i="14"/>
  <c r="D503" i="14"/>
  <c r="G236" i="14"/>
  <c r="F236" i="14"/>
  <c r="E236" i="14"/>
  <c r="D236" i="14"/>
  <c r="G520" i="14"/>
  <c r="F520" i="14"/>
  <c r="E520" i="14"/>
  <c r="D520" i="14"/>
  <c r="G267" i="14"/>
  <c r="F267" i="14"/>
  <c r="E267" i="14"/>
  <c r="D267" i="14"/>
  <c r="S148" i="8"/>
  <c r="R148" i="8"/>
  <c r="Q148" i="8"/>
  <c r="P148" i="8"/>
  <c r="O148" i="8"/>
  <c r="N148" i="8"/>
  <c r="J148" i="8"/>
  <c r="S147" i="8"/>
  <c r="R147" i="8"/>
  <c r="Q147" i="8"/>
  <c r="P147" i="8"/>
  <c r="O147" i="8"/>
  <c r="G141" i="8"/>
  <c r="G597" i="14" s="1"/>
  <c r="G140" i="8"/>
  <c r="G559" i="14" s="1"/>
  <c r="G139" i="8"/>
  <c r="G8" i="14" s="1"/>
  <c r="F139" i="8"/>
  <c r="E139" i="8"/>
  <c r="E8" i="14" s="1"/>
  <c r="D139" i="8"/>
  <c r="D8" i="14" s="1"/>
  <c r="G138" i="8"/>
  <c r="G172" i="14" s="1"/>
  <c r="F138" i="8"/>
  <c r="F172" i="14" s="1"/>
  <c r="E138" i="8"/>
  <c r="E172" i="14" s="1"/>
  <c r="D138" i="8"/>
  <c r="D172" i="14" s="1"/>
  <c r="F137" i="8"/>
  <c r="F475" i="14" s="1"/>
  <c r="E137" i="8"/>
  <c r="E475" i="14" s="1"/>
  <c r="D137" i="8"/>
  <c r="D475" i="14" s="1"/>
  <c r="G136" i="8"/>
  <c r="G35" i="14" s="1"/>
  <c r="F136" i="8"/>
  <c r="F35" i="14" s="1"/>
  <c r="E136" i="8"/>
  <c r="E35" i="14" s="1"/>
  <c r="D136" i="8"/>
  <c r="D35" i="14" s="1"/>
  <c r="G135" i="8"/>
  <c r="G295" i="14" s="1"/>
  <c r="F135" i="8"/>
  <c r="F295" i="14" s="1"/>
  <c r="E135" i="8"/>
  <c r="E295" i="14" s="1"/>
  <c r="D135" i="8"/>
  <c r="D295" i="14" s="1"/>
  <c r="G134" i="8"/>
  <c r="G235" i="14" s="1"/>
  <c r="F134" i="8"/>
  <c r="F235" i="14" s="1"/>
  <c r="E134" i="8"/>
  <c r="E235" i="14" s="1"/>
  <c r="D134" i="8"/>
  <c r="D235" i="14" s="1"/>
  <c r="G133" i="8"/>
  <c r="G137" i="14" s="1"/>
  <c r="F133" i="8"/>
  <c r="F137" i="14" s="1"/>
  <c r="D133" i="8"/>
  <c r="D137" i="14" s="1"/>
  <c r="A133" i="8"/>
  <c r="G132" i="8"/>
  <c r="G204" i="14" s="1"/>
  <c r="F132" i="8"/>
  <c r="E132" i="8"/>
  <c r="D132" i="8"/>
  <c r="D204" i="14" s="1"/>
  <c r="G126" i="8"/>
  <c r="G596" i="14" s="1"/>
  <c r="G125" i="8"/>
  <c r="G558" i="14" s="1"/>
  <c r="F124" i="8"/>
  <c r="F473" i="14" s="1"/>
  <c r="E124" i="8"/>
  <c r="E473" i="14" s="1"/>
  <c r="D124" i="8"/>
  <c r="D473" i="14" s="1"/>
  <c r="G123" i="8"/>
  <c r="G502" i="14" s="1"/>
  <c r="F123" i="8"/>
  <c r="F502" i="14" s="1"/>
  <c r="E123" i="8"/>
  <c r="E502" i="14" s="1"/>
  <c r="D123" i="8"/>
  <c r="D502" i="14" s="1"/>
  <c r="G122" i="8"/>
  <c r="G437" i="14" s="1"/>
  <c r="F122" i="8"/>
  <c r="E122" i="8"/>
  <c r="E437" i="14" s="1"/>
  <c r="D122" i="8"/>
  <c r="D437" i="14" s="1"/>
  <c r="J121" i="8"/>
  <c r="G120" i="8"/>
  <c r="G383" i="14" s="1"/>
  <c r="F120" i="8"/>
  <c r="E120" i="8"/>
  <c r="E383" i="14" s="1"/>
  <c r="D120" i="8"/>
  <c r="D383" i="14" s="1"/>
  <c r="G119" i="8"/>
  <c r="G71" i="14" s="1"/>
  <c r="F119" i="8"/>
  <c r="E119" i="8"/>
  <c r="E71" i="14" s="1"/>
  <c r="D119" i="8"/>
  <c r="D71" i="14" s="1"/>
  <c r="G118" i="8"/>
  <c r="G56" i="14" s="1"/>
  <c r="F118" i="8"/>
  <c r="E118" i="8"/>
  <c r="E56" i="14" s="1"/>
  <c r="D118" i="8"/>
  <c r="D56" i="14" s="1"/>
  <c r="G117" i="8"/>
  <c r="G531" i="14" s="1"/>
  <c r="F117" i="8"/>
  <c r="E117" i="8"/>
  <c r="E531" i="14" s="1"/>
  <c r="D117" i="8"/>
  <c r="D531" i="14" s="1"/>
  <c r="G116" i="8"/>
  <c r="G325" i="14" s="1"/>
  <c r="F116" i="8"/>
  <c r="E116" i="8"/>
  <c r="E325" i="14" s="1"/>
  <c r="D116" i="8"/>
  <c r="D325" i="14" s="1"/>
  <c r="G115" i="8"/>
  <c r="G266" i="14" s="1"/>
  <c r="F115" i="8"/>
  <c r="E115" i="8"/>
  <c r="E266" i="14" s="1"/>
  <c r="D115" i="8"/>
  <c r="D266" i="14" s="1"/>
  <c r="G114" i="8"/>
  <c r="G203" i="14" s="1"/>
  <c r="F114" i="8"/>
  <c r="F203" i="14" s="1"/>
  <c r="E114" i="8"/>
  <c r="D114" i="8"/>
  <c r="D203" i="14" s="1"/>
  <c r="G113" i="8"/>
  <c r="G34" i="14" s="1"/>
  <c r="F113" i="8"/>
  <c r="F34" i="14" s="1"/>
  <c r="E113" i="8"/>
  <c r="E34" i="14" s="1"/>
  <c r="D113" i="8"/>
  <c r="D34" i="14" s="1"/>
  <c r="G112" i="8"/>
  <c r="G135" i="14" s="1"/>
  <c r="F112" i="8"/>
  <c r="F135" i="14" s="1"/>
  <c r="D112" i="8"/>
  <c r="D135" i="14" s="1"/>
  <c r="G110" i="8"/>
  <c r="G401" i="14" s="1"/>
  <c r="F110" i="8"/>
  <c r="F401" i="14" s="1"/>
  <c r="E110" i="8"/>
  <c r="E401" i="14" s="1"/>
  <c r="D110" i="8"/>
  <c r="D401" i="14" s="1"/>
  <c r="G109" i="8"/>
  <c r="G234" i="14" s="1"/>
  <c r="F109" i="8"/>
  <c r="F234" i="14" s="1"/>
  <c r="E109" i="8"/>
  <c r="E234" i="14" s="1"/>
  <c r="D109" i="8"/>
  <c r="D234" i="14" s="1"/>
  <c r="G108" i="8"/>
  <c r="G150" i="14" s="1"/>
  <c r="F108" i="8"/>
  <c r="F150" i="14" s="1"/>
  <c r="D108" i="8"/>
  <c r="D150" i="14" s="1"/>
  <c r="G107" i="8"/>
  <c r="G294" i="14" s="1"/>
  <c r="F107" i="8"/>
  <c r="F294" i="14" s="1"/>
  <c r="E107" i="8"/>
  <c r="E294" i="14" s="1"/>
  <c r="D107" i="8"/>
  <c r="D294" i="14" s="1"/>
  <c r="G100" i="8"/>
  <c r="G557" i="14" s="1"/>
  <c r="G99" i="8"/>
  <c r="G128" i="14" s="1"/>
  <c r="F99" i="8"/>
  <c r="F128" i="14" s="1"/>
  <c r="D99" i="8"/>
  <c r="D128" i="14" s="1"/>
  <c r="G98" i="8"/>
  <c r="G382" i="14" s="1"/>
  <c r="F98" i="8"/>
  <c r="F382" i="14" s="1"/>
  <c r="E98" i="8"/>
  <c r="E382" i="14" s="1"/>
  <c r="D98" i="8"/>
  <c r="D382" i="14" s="1"/>
  <c r="G33" i="14"/>
  <c r="F33" i="14"/>
  <c r="E33" i="14"/>
  <c r="D33" i="14"/>
  <c r="G96" i="8"/>
  <c r="G501" i="14" s="1"/>
  <c r="E96" i="8"/>
  <c r="E501" i="14" s="1"/>
  <c r="D96" i="8"/>
  <c r="D501" i="14" s="1"/>
  <c r="G94" i="8"/>
  <c r="G334" i="14" s="1"/>
  <c r="F94" i="8"/>
  <c r="F334" i="14" s="1"/>
  <c r="E94" i="8"/>
  <c r="E334" i="14" s="1"/>
  <c r="D94" i="8"/>
  <c r="D334" i="14" s="1"/>
  <c r="G93" i="8"/>
  <c r="G86" i="14" s="1"/>
  <c r="E93" i="8"/>
  <c r="E86" i="14" s="1"/>
  <c r="D93" i="8"/>
  <c r="D86" i="14" s="1"/>
  <c r="E92" i="8"/>
  <c r="E474" i="14" s="1"/>
  <c r="D92" i="8"/>
  <c r="D474" i="14" s="1"/>
  <c r="G91" i="8"/>
  <c r="E91" i="8"/>
  <c r="E293" i="14" s="1"/>
  <c r="D91" i="8"/>
  <c r="D293" i="14" s="1"/>
  <c r="G85" i="8"/>
  <c r="G593" i="14" s="1"/>
  <c r="G84" i="8"/>
  <c r="G555" i="14" s="1"/>
  <c r="G83" i="8"/>
  <c r="F83" i="8"/>
  <c r="E83" i="8"/>
  <c r="D83" i="8"/>
  <c r="G81" i="8"/>
  <c r="G201" i="14" s="1"/>
  <c r="F81" i="8"/>
  <c r="F201" i="14" s="1"/>
  <c r="E81" i="8"/>
  <c r="E201" i="14" s="1"/>
  <c r="D81" i="8"/>
  <c r="D201" i="14" s="1"/>
  <c r="F80" i="8"/>
  <c r="F471" i="14" s="1"/>
  <c r="E80" i="8"/>
  <c r="E471" i="14" s="1"/>
  <c r="D80" i="8"/>
  <c r="D471" i="14" s="1"/>
  <c r="G79" i="8"/>
  <c r="G291" i="14" s="1"/>
  <c r="F79" i="8"/>
  <c r="F291" i="14" s="1"/>
  <c r="E79" i="8"/>
  <c r="E291" i="14" s="1"/>
  <c r="D79" i="8"/>
  <c r="D291" i="14" s="1"/>
  <c r="G69" i="8"/>
  <c r="G500" i="14" s="1"/>
  <c r="F69" i="8"/>
  <c r="F500" i="14" s="1"/>
  <c r="E69" i="8"/>
  <c r="D69" i="8"/>
  <c r="D500" i="14" s="1"/>
  <c r="G68" i="8"/>
  <c r="G366" i="14" s="1"/>
  <c r="F68" i="8"/>
  <c r="F366" i="14" s="1"/>
  <c r="E68" i="8"/>
  <c r="D68" i="8"/>
  <c r="D366" i="14" s="1"/>
  <c r="B68" i="8"/>
  <c r="G67" i="8"/>
  <c r="G171" i="14" s="1"/>
  <c r="F67" i="8"/>
  <c r="F171" i="14" s="1"/>
  <c r="E67" i="8"/>
  <c r="D67" i="8"/>
  <c r="D171" i="14" s="1"/>
  <c r="G66" i="8"/>
  <c r="G69" i="14" s="1"/>
  <c r="F66" i="8"/>
  <c r="F69" i="14" s="1"/>
  <c r="E66" i="8"/>
  <c r="D66" i="8"/>
  <c r="D69" i="14" s="1"/>
  <c r="G64" i="8"/>
  <c r="G136" i="14" s="1"/>
  <c r="F64" i="8"/>
  <c r="F136" i="14" s="1"/>
  <c r="D64" i="8"/>
  <c r="D136" i="14" s="1"/>
  <c r="J63" i="8"/>
  <c r="F62" i="8"/>
  <c r="F472" i="14" s="1"/>
  <c r="E62" i="8"/>
  <c r="E472" i="14" s="1"/>
  <c r="D62" i="8"/>
  <c r="D472" i="14" s="1"/>
  <c r="G61" i="8"/>
  <c r="F61" i="8"/>
  <c r="E61" i="8"/>
  <c r="D61" i="8"/>
  <c r="J60" i="8"/>
  <c r="G592" i="14"/>
  <c r="G554" i="14"/>
  <c r="G51" i="8"/>
  <c r="G530" i="14" s="1"/>
  <c r="F51" i="8"/>
  <c r="F530" i="14" s="1"/>
  <c r="E51" i="8"/>
  <c r="E530" i="14" s="1"/>
  <c r="D51" i="8"/>
  <c r="D530" i="14" s="1"/>
  <c r="G50" i="8"/>
  <c r="G99" i="14" s="1"/>
  <c r="F50" i="8"/>
  <c r="F99" i="14" s="1"/>
  <c r="E50" i="8"/>
  <c r="E99" i="14" s="1"/>
  <c r="D50" i="8"/>
  <c r="D99" i="14" s="1"/>
  <c r="G49" i="8"/>
  <c r="G32" i="14" s="1"/>
  <c r="F49" i="8"/>
  <c r="F32" i="14" s="1"/>
  <c r="E49" i="8"/>
  <c r="E32" i="14" s="1"/>
  <c r="D49" i="8"/>
  <c r="D32" i="14" s="1"/>
  <c r="G48" i="8"/>
  <c r="G200" i="14" s="1"/>
  <c r="F48" i="8"/>
  <c r="E48" i="8"/>
  <c r="E200" i="14" s="1"/>
  <c r="D48" i="8"/>
  <c r="D200" i="14" s="1"/>
  <c r="G47" i="8"/>
  <c r="G290" i="14" s="1"/>
  <c r="F47" i="8"/>
  <c r="F290" i="14" s="1"/>
  <c r="E47" i="8"/>
  <c r="E290" i="14" s="1"/>
  <c r="D47" i="8"/>
  <c r="D290" i="14" s="1"/>
  <c r="G46" i="8"/>
  <c r="G232" i="14" s="1"/>
  <c r="F46" i="8"/>
  <c r="F232" i="14" s="1"/>
  <c r="E46" i="8"/>
  <c r="E232" i="14" s="1"/>
  <c r="D46" i="8"/>
  <c r="D232" i="14" s="1"/>
  <c r="A46" i="8"/>
  <c r="A47" i="8" s="1"/>
  <c r="A48" i="8" s="1"/>
  <c r="A49" i="8" s="1"/>
  <c r="A50" i="8" s="1"/>
  <c r="A51" i="8" s="1"/>
  <c r="G45" i="8"/>
  <c r="F45" i="8"/>
  <c r="E45" i="8"/>
  <c r="D45" i="8"/>
  <c r="R38" i="8"/>
  <c r="G591" i="14" s="1"/>
  <c r="P37" i="8"/>
  <c r="R37" i="8" s="1"/>
  <c r="G553" i="14" s="1"/>
  <c r="G529" i="14"/>
  <c r="F529" i="14"/>
  <c r="E529" i="14"/>
  <c r="D529" i="14"/>
  <c r="G35" i="8"/>
  <c r="G499" i="14" s="1"/>
  <c r="F35" i="8"/>
  <c r="F499" i="14" s="1"/>
  <c r="E35" i="8"/>
  <c r="E499" i="14" s="1"/>
  <c r="D35" i="8"/>
  <c r="D499" i="14" s="1"/>
  <c r="G33" i="8"/>
  <c r="G199" i="14" s="1"/>
  <c r="F33" i="8"/>
  <c r="F199" i="14" s="1"/>
  <c r="E33" i="8"/>
  <c r="E199" i="14" s="1"/>
  <c r="D33" i="8"/>
  <c r="D199" i="14" s="1"/>
  <c r="G31" i="8"/>
  <c r="G85" i="14" s="1"/>
  <c r="F31" i="8"/>
  <c r="F85" i="14" s="1"/>
  <c r="E31" i="8"/>
  <c r="E85" i="14" s="1"/>
  <c r="D31" i="8"/>
  <c r="D85" i="14" s="1"/>
  <c r="Q29" i="8"/>
  <c r="Q32" i="8" s="1"/>
  <c r="H32" i="8" s="1"/>
  <c r="H31" i="14" s="1"/>
  <c r="P29" i="8"/>
  <c r="P32" i="8" s="1"/>
  <c r="G32" i="8" s="1"/>
  <c r="G31" i="14" s="1"/>
  <c r="O29" i="8"/>
  <c r="O32" i="8" s="1"/>
  <c r="F32" i="8" s="1"/>
  <c r="F31" i="14" s="1"/>
  <c r="N29" i="8"/>
  <c r="N32" i="8" s="1"/>
  <c r="E32" i="8" s="1"/>
  <c r="E31" i="14" s="1"/>
  <c r="M29" i="8"/>
  <c r="M32" i="8" s="1"/>
  <c r="D32" i="8" s="1"/>
  <c r="D31" i="14" s="1"/>
  <c r="L29" i="8"/>
  <c r="L32" i="8" s="1"/>
  <c r="C32" i="8" s="1"/>
  <c r="C31" i="14" s="1"/>
  <c r="G29" i="8"/>
  <c r="G397" i="14" s="1"/>
  <c r="F29" i="8"/>
  <c r="F397" i="14" s="1"/>
  <c r="E29" i="8"/>
  <c r="E397" i="14" s="1"/>
  <c r="D29" i="8"/>
  <c r="D397" i="14" s="1"/>
  <c r="G28" i="8"/>
  <c r="G148" i="14" s="1"/>
  <c r="F28" i="8"/>
  <c r="F148" i="14" s="1"/>
  <c r="D28" i="8"/>
  <c r="D148" i="14" s="1"/>
  <c r="J27" i="8"/>
  <c r="G26" i="8"/>
  <c r="F26" i="8"/>
  <c r="E26" i="8"/>
  <c r="D26" i="8"/>
  <c r="L25" i="8"/>
  <c r="L27" i="8" s="1"/>
  <c r="C289" i="14" s="1"/>
  <c r="G590" i="14"/>
  <c r="C20" i="8"/>
  <c r="H19" i="8"/>
  <c r="G19" i="8"/>
  <c r="G552" i="14" s="1"/>
  <c r="F19" i="8"/>
  <c r="E19" i="8"/>
  <c r="D19" i="8"/>
  <c r="C19" i="8"/>
  <c r="Q18" i="8"/>
  <c r="Q20" i="8" s="1"/>
  <c r="H341" i="14" s="1"/>
  <c r="P18" i="8"/>
  <c r="P20" i="8" s="1"/>
  <c r="G341" i="14" s="1"/>
  <c r="N18" i="8"/>
  <c r="N20" i="8" s="1"/>
  <c r="E341" i="14" s="1"/>
  <c r="M18" i="8"/>
  <c r="M20" i="8" s="1"/>
  <c r="D341" i="14" s="1"/>
  <c r="L18" i="8"/>
  <c r="L20" i="8" s="1"/>
  <c r="C341" i="14" s="1"/>
  <c r="G324" i="14"/>
  <c r="F324" i="14"/>
  <c r="E324" i="14"/>
  <c r="D324" i="14"/>
  <c r="A17" i="8"/>
  <c r="G435" i="14"/>
  <c r="F435" i="14"/>
  <c r="E435" i="14"/>
  <c r="D435" i="14"/>
  <c r="Q15" i="8"/>
  <c r="Q17" i="8" s="1"/>
  <c r="H112" i="14" s="1"/>
  <c r="P15" i="8"/>
  <c r="P17" i="8" s="1"/>
  <c r="G112" i="14" s="1"/>
  <c r="G198" i="14"/>
  <c r="E198" i="14"/>
  <c r="D198" i="14"/>
  <c r="G30" i="14"/>
  <c r="F30" i="14"/>
  <c r="E30" i="14"/>
  <c r="D30" i="14"/>
  <c r="F12" i="8"/>
  <c r="F396" i="14" s="1"/>
  <c r="E12" i="8"/>
  <c r="E396" i="14" s="1"/>
  <c r="D12" i="8"/>
  <c r="D396" i="14" s="1"/>
  <c r="G11" i="8"/>
  <c r="G421" i="14" s="1"/>
  <c r="F11" i="8"/>
  <c r="F421" i="14" s="1"/>
  <c r="E11" i="8"/>
  <c r="E421" i="14" s="1"/>
  <c r="D11" i="8"/>
  <c r="D421" i="14" s="1"/>
  <c r="A11" i="8"/>
  <c r="Q10" i="8"/>
  <c r="Q12" i="8" s="1"/>
  <c r="H288" i="14" s="1"/>
  <c r="P10" i="8"/>
  <c r="P12" i="8" s="1"/>
  <c r="G288" i="14" s="1"/>
  <c r="O10" i="8"/>
  <c r="O12" i="8" s="1"/>
  <c r="F288" i="14" s="1"/>
  <c r="N10" i="8"/>
  <c r="N12" i="8" s="1"/>
  <c r="E288" i="14" s="1"/>
  <c r="M10" i="8"/>
  <c r="M12" i="8" s="1"/>
  <c r="D288" i="14" s="1"/>
  <c r="Q9" i="8"/>
  <c r="Q14" i="8" s="1"/>
  <c r="H147" i="14" s="1"/>
  <c r="P9" i="8"/>
  <c r="P14" i="8" s="1"/>
  <c r="G147" i="14" s="1"/>
  <c r="N9" i="8"/>
  <c r="N14" i="8" s="1"/>
  <c r="M9" i="8"/>
  <c r="M14" i="8" s="1"/>
  <c r="D147" i="14" s="1"/>
  <c r="A9" i="8"/>
  <c r="H193" i="7"/>
  <c r="H174" i="13" s="1"/>
  <c r="G193" i="7"/>
  <c r="G174" i="13" s="1"/>
  <c r="F193" i="7"/>
  <c r="F174" i="13" s="1"/>
  <c r="E193" i="7"/>
  <c r="E174" i="13" s="1"/>
  <c r="D193" i="7"/>
  <c r="D174" i="13" s="1"/>
  <c r="C193" i="7"/>
  <c r="C174" i="13" s="1"/>
  <c r="H192" i="7"/>
  <c r="H125" i="13" s="1"/>
  <c r="G192" i="7"/>
  <c r="G125" i="13" s="1"/>
  <c r="F192" i="7"/>
  <c r="E192" i="7"/>
  <c r="E125" i="13" s="1"/>
  <c r="D192" i="7"/>
  <c r="D125" i="13" s="1"/>
  <c r="C192" i="7"/>
  <c r="C125" i="13" s="1"/>
  <c r="H191" i="7"/>
  <c r="H144" i="13" s="1"/>
  <c r="G191" i="7"/>
  <c r="G144" i="13" s="1"/>
  <c r="E191" i="7"/>
  <c r="E144" i="13" s="1"/>
  <c r="D191" i="7"/>
  <c r="D144" i="13" s="1"/>
  <c r="C191" i="7"/>
  <c r="C144" i="13" s="1"/>
  <c r="H190" i="7"/>
  <c r="H198" i="13" s="1"/>
  <c r="G190" i="7"/>
  <c r="G198" i="13" s="1"/>
  <c r="F190" i="7"/>
  <c r="F198" i="13" s="1"/>
  <c r="E190" i="7"/>
  <c r="E198" i="13" s="1"/>
  <c r="D190" i="7"/>
  <c r="D198" i="13" s="1"/>
  <c r="C190" i="7"/>
  <c r="C198" i="13" s="1"/>
  <c r="H189" i="7"/>
  <c r="H43" i="13" s="1"/>
  <c r="G189" i="7"/>
  <c r="G43" i="13" s="1"/>
  <c r="F189" i="7"/>
  <c r="F43" i="13" s="1"/>
  <c r="E189" i="7"/>
  <c r="E43" i="13" s="1"/>
  <c r="D189" i="7"/>
  <c r="D43" i="13" s="1"/>
  <c r="C189" i="7"/>
  <c r="C43" i="13" s="1"/>
  <c r="H188" i="7"/>
  <c r="H35" i="13" s="1"/>
  <c r="H36" i="13" s="1"/>
  <c r="H219" i="13" s="1"/>
  <c r="G188" i="7"/>
  <c r="G35" i="13" s="1"/>
  <c r="G36" i="13" s="1"/>
  <c r="G219" i="13" s="1"/>
  <c r="F188" i="7"/>
  <c r="F35" i="13" s="1"/>
  <c r="F36" i="13" s="1"/>
  <c r="F219" i="13" s="1"/>
  <c r="E188" i="7"/>
  <c r="E35" i="13" s="1"/>
  <c r="E36" i="13" s="1"/>
  <c r="E219" i="13" s="1"/>
  <c r="D188" i="7"/>
  <c r="D35" i="13" s="1"/>
  <c r="D36" i="13" s="1"/>
  <c r="D219" i="13" s="1"/>
  <c r="C188" i="7"/>
  <c r="C35" i="13" s="1"/>
  <c r="C36" i="13" s="1"/>
  <c r="C219" i="13" s="1"/>
  <c r="H187" i="7"/>
  <c r="H166" i="13" s="1"/>
  <c r="H167" i="13" s="1"/>
  <c r="H237" i="13" s="1"/>
  <c r="G187" i="7"/>
  <c r="G166" i="13" s="1"/>
  <c r="G167" i="13" s="1"/>
  <c r="G237" i="13" s="1"/>
  <c r="E187" i="7"/>
  <c r="E166" i="13" s="1"/>
  <c r="E167" i="13" s="1"/>
  <c r="E237" i="13" s="1"/>
  <c r="D187" i="7"/>
  <c r="D166" i="13" s="1"/>
  <c r="D167" i="13" s="1"/>
  <c r="D237" i="13" s="1"/>
  <c r="C187" i="7"/>
  <c r="C166" i="13" s="1"/>
  <c r="C167" i="13" s="1"/>
  <c r="C237" i="13" s="1"/>
  <c r="H186" i="7"/>
  <c r="H101" i="13" s="1"/>
  <c r="G186" i="7"/>
  <c r="G101" i="13" s="1"/>
  <c r="E186" i="7"/>
  <c r="E101" i="13" s="1"/>
  <c r="D186" i="7"/>
  <c r="D101" i="13" s="1"/>
  <c r="C186" i="7"/>
  <c r="C101" i="13" s="1"/>
  <c r="H185" i="7"/>
  <c r="H70" i="13" s="1"/>
  <c r="G185" i="7"/>
  <c r="G70" i="13" s="1"/>
  <c r="F185" i="7"/>
  <c r="F70" i="13" s="1"/>
  <c r="E70" i="13"/>
  <c r="D70" i="13"/>
  <c r="C185" i="7"/>
  <c r="C70" i="13" s="1"/>
  <c r="H184" i="7"/>
  <c r="H87" i="13" s="1"/>
  <c r="G184" i="7"/>
  <c r="F184" i="7"/>
  <c r="F87" i="13" s="1"/>
  <c r="E87" i="13"/>
  <c r="D87" i="13"/>
  <c r="C184" i="7"/>
  <c r="C87" i="13" s="1"/>
  <c r="H183" i="7"/>
  <c r="G183" i="7"/>
  <c r="F183" i="7"/>
  <c r="F79" i="13" s="1"/>
  <c r="C183" i="7"/>
  <c r="H177" i="7"/>
  <c r="H118" i="13" s="1"/>
  <c r="G177" i="7"/>
  <c r="G178" i="7" s="1"/>
  <c r="G223" i="7" s="1"/>
  <c r="J223" i="7" s="1"/>
  <c r="K223" i="7" s="1"/>
  <c r="F177" i="7"/>
  <c r="F118" i="13" s="1"/>
  <c r="E177" i="7"/>
  <c r="E118" i="13" s="1"/>
  <c r="D177" i="7"/>
  <c r="D118" i="13" s="1"/>
  <c r="C177" i="7"/>
  <c r="C178" i="7" s="1"/>
  <c r="H170" i="7"/>
  <c r="G170" i="7"/>
  <c r="F170" i="7"/>
  <c r="E170" i="7"/>
  <c r="D170" i="7"/>
  <c r="C170" i="7"/>
  <c r="H169" i="7"/>
  <c r="H197" i="13" s="1"/>
  <c r="G169" i="7"/>
  <c r="G197" i="13" s="1"/>
  <c r="F169" i="7"/>
  <c r="F197" i="13" s="1"/>
  <c r="E169" i="7"/>
  <c r="E197" i="13" s="1"/>
  <c r="D169" i="7"/>
  <c r="D197" i="13" s="1"/>
  <c r="C169" i="7"/>
  <c r="C197" i="13" s="1"/>
  <c r="H168" i="7"/>
  <c r="H172" i="7" s="1"/>
  <c r="G168" i="7"/>
  <c r="F168" i="7"/>
  <c r="E168" i="7"/>
  <c r="D168" i="7"/>
  <c r="D172" i="7" s="1"/>
  <c r="C168" i="7"/>
  <c r="H162" i="7"/>
  <c r="H59" i="13" s="1"/>
  <c r="G162" i="7"/>
  <c r="G59" i="13" s="1"/>
  <c r="F162" i="7"/>
  <c r="F59" i="13" s="1"/>
  <c r="E162" i="7"/>
  <c r="E59" i="13" s="1"/>
  <c r="D162" i="7"/>
  <c r="D59" i="13" s="1"/>
  <c r="C162" i="7"/>
  <c r="C59" i="13" s="1"/>
  <c r="H161" i="7"/>
  <c r="G161" i="7"/>
  <c r="G136" i="13" s="1"/>
  <c r="F161" i="7"/>
  <c r="F136" i="13" s="1"/>
  <c r="E161" i="7"/>
  <c r="E136" i="13" s="1"/>
  <c r="D161" i="7"/>
  <c r="C161" i="7"/>
  <c r="C136" i="13" s="1"/>
  <c r="H155" i="7"/>
  <c r="H117" i="13" s="1"/>
  <c r="G155" i="7"/>
  <c r="F155" i="7"/>
  <c r="F117" i="13" s="1"/>
  <c r="E155" i="7"/>
  <c r="E117" i="13" s="1"/>
  <c r="D155" i="7"/>
  <c r="D117" i="13" s="1"/>
  <c r="C155" i="7"/>
  <c r="H154" i="7"/>
  <c r="H42" i="13" s="1"/>
  <c r="G154" i="7"/>
  <c r="G42" i="13" s="1"/>
  <c r="F154" i="7"/>
  <c r="E154" i="7"/>
  <c r="E42" i="13" s="1"/>
  <c r="D154" i="7"/>
  <c r="D42" i="13" s="1"/>
  <c r="C154" i="7"/>
  <c r="C42" i="13" s="1"/>
  <c r="H153" i="7"/>
  <c r="H100" i="13" s="1"/>
  <c r="G153" i="7"/>
  <c r="G100" i="13" s="1"/>
  <c r="F153" i="7"/>
  <c r="F100" i="13" s="1"/>
  <c r="E153" i="7"/>
  <c r="E100" i="13" s="1"/>
  <c r="D153" i="7"/>
  <c r="D100" i="13" s="1"/>
  <c r="C153" i="7"/>
  <c r="C100" i="13" s="1"/>
  <c r="H152" i="7"/>
  <c r="H86" i="13" s="1"/>
  <c r="G152" i="7"/>
  <c r="G86" i="13" s="1"/>
  <c r="F152" i="7"/>
  <c r="F86" i="13" s="1"/>
  <c r="E152" i="7"/>
  <c r="E86" i="13" s="1"/>
  <c r="D152" i="7"/>
  <c r="D86" i="13" s="1"/>
  <c r="C152" i="7"/>
  <c r="C86" i="13" s="1"/>
  <c r="H151" i="7"/>
  <c r="H78" i="13" s="1"/>
  <c r="G151" i="7"/>
  <c r="G78" i="13" s="1"/>
  <c r="F151" i="7"/>
  <c r="F78" i="13" s="1"/>
  <c r="E151" i="7"/>
  <c r="E78" i="13" s="1"/>
  <c r="D151" i="7"/>
  <c r="D78" i="13" s="1"/>
  <c r="C151" i="7"/>
  <c r="C78" i="13" s="1"/>
  <c r="H150" i="7"/>
  <c r="H68" i="13" s="1"/>
  <c r="G150" i="7"/>
  <c r="G68" i="13" s="1"/>
  <c r="F150" i="7"/>
  <c r="E150" i="7"/>
  <c r="E68" i="13" s="1"/>
  <c r="D150" i="7"/>
  <c r="D68" i="13" s="1"/>
  <c r="C150" i="7"/>
  <c r="C68" i="13" s="1"/>
  <c r="H144" i="7"/>
  <c r="H160" i="13" s="1"/>
  <c r="G144" i="7"/>
  <c r="G160" i="13" s="1"/>
  <c r="F144" i="7"/>
  <c r="E144" i="7"/>
  <c r="E160" i="13" s="1"/>
  <c r="D144" i="7"/>
  <c r="D160" i="13" s="1"/>
  <c r="C144" i="7"/>
  <c r="C160" i="13" s="1"/>
  <c r="H142" i="7"/>
  <c r="G142" i="7"/>
  <c r="F142" i="7"/>
  <c r="E142" i="7"/>
  <c r="D142" i="7"/>
  <c r="C142" i="7"/>
  <c r="H136" i="7"/>
  <c r="H134" i="13" s="1"/>
  <c r="G136" i="7"/>
  <c r="G134" i="13" s="1"/>
  <c r="F136" i="7"/>
  <c r="E136" i="7"/>
  <c r="E134" i="13" s="1"/>
  <c r="D136" i="7"/>
  <c r="D134" i="13" s="1"/>
  <c r="C136" i="7"/>
  <c r="H135" i="7"/>
  <c r="G135" i="7"/>
  <c r="F135" i="7"/>
  <c r="E135" i="7"/>
  <c r="D135" i="7"/>
  <c r="C135" i="7"/>
  <c r="C153" i="13" s="1"/>
  <c r="H115" i="7"/>
  <c r="H60" i="13" s="1"/>
  <c r="G115" i="7"/>
  <c r="G60" i="13" s="1"/>
  <c r="F115" i="7"/>
  <c r="E115" i="7"/>
  <c r="E60" i="13" s="1"/>
  <c r="D115" i="7"/>
  <c r="D60" i="13" s="1"/>
  <c r="C115" i="7"/>
  <c r="C60" i="13" s="1"/>
  <c r="H113" i="7"/>
  <c r="G113" i="7"/>
  <c r="F113" i="7"/>
  <c r="E113" i="7"/>
  <c r="D113" i="7"/>
  <c r="C113" i="7"/>
  <c r="C49" i="13" s="1"/>
  <c r="H107" i="7"/>
  <c r="F107" i="7"/>
  <c r="F108" i="7" s="1"/>
  <c r="E107" i="7"/>
  <c r="H101" i="7"/>
  <c r="H182" i="13" s="1"/>
  <c r="G101" i="7"/>
  <c r="G182" i="13" s="1"/>
  <c r="F101" i="7"/>
  <c r="F182" i="13" s="1"/>
  <c r="E101" i="7"/>
  <c r="E182" i="13" s="1"/>
  <c r="D101" i="7"/>
  <c r="D182" i="13" s="1"/>
  <c r="C101" i="7"/>
  <c r="C182" i="13" s="1"/>
  <c r="H58" i="13"/>
  <c r="G58" i="13"/>
  <c r="F58" i="13"/>
  <c r="D58" i="13"/>
  <c r="C58" i="13"/>
  <c r="H95" i="7"/>
  <c r="G95" i="7"/>
  <c r="F95" i="7"/>
  <c r="E95" i="7"/>
  <c r="D95" i="7"/>
  <c r="B90" i="7"/>
  <c r="H84" i="7"/>
  <c r="G84" i="7"/>
  <c r="F84" i="7"/>
  <c r="F85" i="7" s="1"/>
  <c r="E84" i="7"/>
  <c r="D107" i="13"/>
  <c r="C107" i="13"/>
  <c r="B78" i="7"/>
  <c r="H72" i="7"/>
  <c r="H73" i="7" s="1"/>
  <c r="H137" i="13" s="1"/>
  <c r="G72" i="7"/>
  <c r="G73" i="7" s="1"/>
  <c r="G137" i="13" s="1"/>
  <c r="E72" i="7"/>
  <c r="E73" i="7" s="1"/>
  <c r="E137" i="13" s="1"/>
  <c r="D72" i="7"/>
  <c r="D73" i="7" s="1"/>
  <c r="D137" i="13" s="1"/>
  <c r="C73" i="7"/>
  <c r="H60" i="7"/>
  <c r="H152" i="13" s="1"/>
  <c r="G60" i="7"/>
  <c r="G152" i="13" s="1"/>
  <c r="F60" i="7"/>
  <c r="F152" i="13" s="1"/>
  <c r="E60" i="7"/>
  <c r="E152" i="13" s="1"/>
  <c r="D60" i="7"/>
  <c r="D152" i="13" s="1"/>
  <c r="C60" i="7"/>
  <c r="C152" i="13" s="1"/>
  <c r="H59" i="7"/>
  <c r="H61" i="7" s="1"/>
  <c r="G59" i="7"/>
  <c r="F59" i="7"/>
  <c r="E59" i="7"/>
  <c r="D59" i="7"/>
  <c r="C59" i="7"/>
  <c r="H53" i="7"/>
  <c r="H57" i="13" s="1"/>
  <c r="G53" i="7"/>
  <c r="G57" i="13" s="1"/>
  <c r="F53" i="7"/>
  <c r="F57" i="13" s="1"/>
  <c r="E53" i="7"/>
  <c r="E57" i="13" s="1"/>
  <c r="D53" i="7"/>
  <c r="D57" i="13" s="1"/>
  <c r="C53" i="7"/>
  <c r="C57" i="13" s="1"/>
  <c r="H52" i="7"/>
  <c r="H116" i="13" s="1"/>
  <c r="G52" i="7"/>
  <c r="G116" i="13" s="1"/>
  <c r="F52" i="7"/>
  <c r="F116" i="13" s="1"/>
  <c r="E52" i="7"/>
  <c r="E116" i="13" s="1"/>
  <c r="D52" i="7"/>
  <c r="D116" i="13" s="1"/>
  <c r="C52" i="7"/>
  <c r="C116" i="13" s="1"/>
  <c r="H51" i="7"/>
  <c r="H41" i="13" s="1"/>
  <c r="G51" i="7"/>
  <c r="G41" i="13" s="1"/>
  <c r="F51" i="7"/>
  <c r="E51" i="7"/>
  <c r="E41" i="13" s="1"/>
  <c r="D51" i="7"/>
  <c r="D41" i="13" s="1"/>
  <c r="C51" i="7"/>
  <c r="C41" i="13" s="1"/>
  <c r="H50" i="7"/>
  <c r="H99" i="13" s="1"/>
  <c r="G50" i="7"/>
  <c r="G99" i="13" s="1"/>
  <c r="F50" i="7"/>
  <c r="E50" i="7"/>
  <c r="E99" i="13" s="1"/>
  <c r="D50" i="7"/>
  <c r="D99" i="13" s="1"/>
  <c r="C50" i="7"/>
  <c r="C99" i="13" s="1"/>
  <c r="H49" i="7"/>
  <c r="H85" i="13" s="1"/>
  <c r="G49" i="7"/>
  <c r="G85" i="13" s="1"/>
  <c r="F49" i="7"/>
  <c r="F85" i="13" s="1"/>
  <c r="E49" i="7"/>
  <c r="E85" i="13" s="1"/>
  <c r="D49" i="7"/>
  <c r="D85" i="13" s="1"/>
  <c r="C49" i="7"/>
  <c r="C85" i="13" s="1"/>
  <c r="B49" i="7"/>
  <c r="H48" i="7"/>
  <c r="H77" i="13" s="1"/>
  <c r="G48" i="7"/>
  <c r="G77" i="13" s="1"/>
  <c r="F48" i="7"/>
  <c r="F77" i="13" s="1"/>
  <c r="E48" i="7"/>
  <c r="E77" i="13" s="1"/>
  <c r="D48" i="7"/>
  <c r="D77" i="13" s="1"/>
  <c r="C48" i="7"/>
  <c r="C77" i="13" s="1"/>
  <c r="B48" i="7"/>
  <c r="H47" i="7"/>
  <c r="H67" i="13" s="1"/>
  <c r="G47" i="7"/>
  <c r="G67" i="13" s="1"/>
  <c r="F47" i="7"/>
  <c r="F67" i="13" s="1"/>
  <c r="E47" i="7"/>
  <c r="E67" i="13" s="1"/>
  <c r="D47" i="7"/>
  <c r="D67" i="13" s="1"/>
  <c r="C47" i="7"/>
  <c r="C67" i="13" s="1"/>
  <c r="H46" i="7"/>
  <c r="H124" i="13" s="1"/>
  <c r="G46" i="7"/>
  <c r="G124" i="13" s="1"/>
  <c r="F46" i="7"/>
  <c r="F124" i="13" s="1"/>
  <c r="E46" i="7"/>
  <c r="E124" i="13" s="1"/>
  <c r="D46" i="7"/>
  <c r="D124" i="13" s="1"/>
  <c r="C46" i="7"/>
  <c r="C124" i="13" s="1"/>
  <c r="H45" i="7"/>
  <c r="G45" i="7"/>
  <c r="F45" i="7"/>
  <c r="E45" i="7"/>
  <c r="D45" i="7"/>
  <c r="C45" i="7"/>
  <c r="C9" i="13" s="1"/>
  <c r="C10" i="13" s="1"/>
  <c r="C218" i="13" s="1"/>
  <c r="H38" i="7"/>
  <c r="H172" i="13" s="1"/>
  <c r="G38" i="7"/>
  <c r="G172" i="13" s="1"/>
  <c r="F38" i="7"/>
  <c r="F172" i="13" s="1"/>
  <c r="E38" i="7"/>
  <c r="E172" i="13" s="1"/>
  <c r="D38" i="7"/>
  <c r="D172" i="13" s="1"/>
  <c r="C38" i="7"/>
  <c r="C172" i="13" s="1"/>
  <c r="H37" i="7"/>
  <c r="H180" i="13" s="1"/>
  <c r="G37" i="7"/>
  <c r="G180" i="13" s="1"/>
  <c r="F37" i="7"/>
  <c r="E37" i="7"/>
  <c r="E180" i="13" s="1"/>
  <c r="D37" i="7"/>
  <c r="D180" i="13" s="1"/>
  <c r="C37" i="7"/>
  <c r="C180" i="13" s="1"/>
  <c r="H36" i="7"/>
  <c r="H39" i="7" s="1"/>
  <c r="G36" i="7"/>
  <c r="F36" i="7"/>
  <c r="E36" i="7"/>
  <c r="D36" i="7"/>
  <c r="C36" i="7"/>
  <c r="C151" i="13" s="1"/>
  <c r="H30" i="7"/>
  <c r="H133" i="13" s="1"/>
  <c r="G30" i="7"/>
  <c r="G133" i="13" s="1"/>
  <c r="F30" i="7"/>
  <c r="F133" i="13" s="1"/>
  <c r="E30" i="7"/>
  <c r="E133" i="13" s="1"/>
  <c r="D30" i="7"/>
  <c r="D133" i="13" s="1"/>
  <c r="C30" i="7"/>
  <c r="C133" i="13" s="1"/>
  <c r="H29" i="7"/>
  <c r="H31" i="7" s="1"/>
  <c r="G29" i="7"/>
  <c r="G31" i="7" s="1"/>
  <c r="F29" i="7"/>
  <c r="E29" i="7"/>
  <c r="D29" i="7"/>
  <c r="C29" i="7"/>
  <c r="H132" i="13"/>
  <c r="G132" i="13"/>
  <c r="E132" i="13"/>
  <c r="D132" i="13"/>
  <c r="C132" i="13"/>
  <c r="G24" i="7"/>
  <c r="F24" i="7"/>
  <c r="E24" i="7"/>
  <c r="G16" i="7"/>
  <c r="G205" i="13" s="1"/>
  <c r="H15" i="7"/>
  <c r="H131" i="13" s="1"/>
  <c r="G15" i="7"/>
  <c r="G131" i="13" s="1"/>
  <c r="F15" i="7"/>
  <c r="F131" i="13" s="1"/>
  <c r="D15" i="7"/>
  <c r="D131" i="13" s="1"/>
  <c r="C15" i="7"/>
  <c r="C131" i="13" s="1"/>
  <c r="H14" i="7"/>
  <c r="H189" i="13" s="1"/>
  <c r="G14" i="7"/>
  <c r="G189" i="13" s="1"/>
  <c r="F14" i="7"/>
  <c r="F189" i="13" s="1"/>
  <c r="E14" i="7"/>
  <c r="E189" i="13" s="1"/>
  <c r="D14" i="7"/>
  <c r="D189" i="13" s="1"/>
  <c r="C14" i="7"/>
  <c r="C189" i="13" s="1"/>
  <c r="H13" i="7"/>
  <c r="H115" i="13" s="1"/>
  <c r="G13" i="7"/>
  <c r="G115" i="13" s="1"/>
  <c r="F13" i="7"/>
  <c r="F115" i="13" s="1"/>
  <c r="E13" i="7"/>
  <c r="E115" i="13" s="1"/>
  <c r="D13" i="7"/>
  <c r="D115" i="13" s="1"/>
  <c r="C13" i="7"/>
  <c r="C115" i="13" s="1"/>
  <c r="H12" i="7"/>
  <c r="H66" i="13" s="1"/>
  <c r="G12" i="7"/>
  <c r="G66" i="13" s="1"/>
  <c r="F12" i="7"/>
  <c r="F66" i="13" s="1"/>
  <c r="E12" i="7"/>
  <c r="E66" i="13" s="1"/>
  <c r="D12" i="7"/>
  <c r="D66" i="13" s="1"/>
  <c r="C12" i="7"/>
  <c r="C66" i="13" s="1"/>
  <c r="H11" i="7"/>
  <c r="H159" i="13" s="1"/>
  <c r="G11" i="7"/>
  <c r="G159" i="13" s="1"/>
  <c r="F11" i="7"/>
  <c r="F159" i="13" s="1"/>
  <c r="E11" i="7"/>
  <c r="E159" i="13" s="1"/>
  <c r="D11" i="7"/>
  <c r="D159" i="13" s="1"/>
  <c r="C11" i="7"/>
  <c r="C159" i="13" s="1"/>
  <c r="H10" i="7"/>
  <c r="H28" i="13" s="1"/>
  <c r="H29" i="13" s="1"/>
  <c r="G10" i="7"/>
  <c r="G28" i="13" s="1"/>
  <c r="G29" i="13" s="1"/>
  <c r="F10" i="7"/>
  <c r="F28" i="13" s="1"/>
  <c r="F29" i="13" s="1"/>
  <c r="E10" i="7"/>
  <c r="E28" i="13" s="1"/>
  <c r="E29" i="13" s="1"/>
  <c r="D10" i="7"/>
  <c r="D28" i="13" s="1"/>
  <c r="D29" i="13" s="1"/>
  <c r="C10" i="7"/>
  <c r="C28" i="13" s="1"/>
  <c r="C29" i="13" s="1"/>
  <c r="B10" i="7"/>
  <c r="H9" i="7"/>
  <c r="G9" i="7"/>
  <c r="F9" i="7"/>
  <c r="E9" i="7"/>
  <c r="D9" i="7"/>
  <c r="C9" i="7"/>
  <c r="C16" i="13" s="1"/>
  <c r="C17" i="13" s="1"/>
  <c r="C220" i="13" s="1"/>
  <c r="B9" i="7"/>
  <c r="H809" i="6"/>
  <c r="F809" i="6"/>
  <c r="E809" i="6"/>
  <c r="E865" i="6" s="1"/>
  <c r="D809" i="6"/>
  <c r="C809" i="6"/>
  <c r="C865" i="6" s="1"/>
  <c r="H864" i="6"/>
  <c r="I27" i="16" s="1"/>
  <c r="A772" i="6"/>
  <c r="H766" i="6"/>
  <c r="E766" i="6"/>
  <c r="D766" i="6"/>
  <c r="D863" i="6" s="1"/>
  <c r="C766" i="6"/>
  <c r="C863" i="6" s="1"/>
  <c r="H757" i="6"/>
  <c r="H861" i="6" s="1"/>
  <c r="E757" i="6"/>
  <c r="D757" i="6"/>
  <c r="D861" i="6" s="1"/>
  <c r="C757" i="6"/>
  <c r="D51" i="10" s="1"/>
  <c r="D38" i="16" s="1"/>
  <c r="H738" i="6"/>
  <c r="H860" i="6" s="1"/>
  <c r="E860" i="6"/>
  <c r="D738" i="6"/>
  <c r="D860" i="6" s="1"/>
  <c r="C738" i="6"/>
  <c r="D49" i="10" s="1"/>
  <c r="D35" i="16" s="1"/>
  <c r="A727" i="6"/>
  <c r="A728" i="6" s="1"/>
  <c r="A729" i="6" s="1"/>
  <c r="A730" i="6" s="1"/>
  <c r="H720" i="6"/>
  <c r="H859" i="6" s="1"/>
  <c r="I22" i="16" s="1"/>
  <c r="E720" i="6"/>
  <c r="D720" i="6"/>
  <c r="D859" i="6" s="1"/>
  <c r="C720" i="6"/>
  <c r="D31" i="10" s="1"/>
  <c r="H697" i="6"/>
  <c r="H858" i="6" s="1"/>
  <c r="G697" i="6"/>
  <c r="F697" i="6"/>
  <c r="E697" i="6"/>
  <c r="E858" i="6" s="1"/>
  <c r="D697" i="6"/>
  <c r="D858" i="6" s="1"/>
  <c r="C697" i="6"/>
  <c r="D13" i="10" s="1"/>
  <c r="D9" i="16" s="1"/>
  <c r="H681" i="6"/>
  <c r="G681" i="6"/>
  <c r="H14" i="16" s="1"/>
  <c r="F681" i="6"/>
  <c r="E681" i="6"/>
  <c r="E857" i="6" s="1"/>
  <c r="D681" i="6"/>
  <c r="D857" i="6" s="1"/>
  <c r="D20" i="10"/>
  <c r="H664" i="6"/>
  <c r="H862" i="6" s="1"/>
  <c r="E862" i="6"/>
  <c r="D664" i="6"/>
  <c r="D862" i="6" s="1"/>
  <c r="C664" i="6"/>
  <c r="C862" i="6" s="1"/>
  <c r="D70" i="10" s="1"/>
  <c r="D50" i="16" s="1"/>
  <c r="H647" i="6"/>
  <c r="E647" i="6"/>
  <c r="D647" i="6"/>
  <c r="D856" i="6" s="1"/>
  <c r="C647" i="6"/>
  <c r="D19" i="10" s="1"/>
  <c r="H632" i="6"/>
  <c r="H855" i="6" s="1"/>
  <c r="G632" i="6"/>
  <c r="E632" i="6"/>
  <c r="E855" i="6" s="1"/>
  <c r="D632" i="6"/>
  <c r="D855" i="6" s="1"/>
  <c r="C632" i="6"/>
  <c r="C855" i="6" s="1"/>
  <c r="D69" i="10" s="1"/>
  <c r="D49" i="16" s="1"/>
  <c r="H621" i="6"/>
  <c r="H854" i="6" s="1"/>
  <c r="G854" i="6"/>
  <c r="F621" i="6"/>
  <c r="E621" i="6"/>
  <c r="D621" i="6"/>
  <c r="D854" i="6" s="1"/>
  <c r="C621" i="6"/>
  <c r="D41" i="10" s="1"/>
  <c r="D29" i="16" s="1"/>
  <c r="H609" i="6"/>
  <c r="H853" i="6" s="1"/>
  <c r="E853" i="6"/>
  <c r="D609" i="6"/>
  <c r="D853" i="6" s="1"/>
  <c r="C609" i="6"/>
  <c r="D63" i="10" s="1"/>
  <c r="D46" i="16" s="1"/>
  <c r="H852" i="6"/>
  <c r="E852" i="6"/>
  <c r="D852" i="6"/>
  <c r="C852" i="6"/>
  <c r="A582" i="6"/>
  <c r="H576" i="6"/>
  <c r="H851" i="6" s="1"/>
  <c r="G851" i="6"/>
  <c r="E576" i="6"/>
  <c r="D576" i="6"/>
  <c r="D851" i="6" s="1"/>
  <c r="C576" i="6"/>
  <c r="C851" i="6" s="1"/>
  <c r="D68" i="10" s="1"/>
  <c r="D48" i="16" s="1"/>
  <c r="H557" i="6"/>
  <c r="H850" i="6" s="1"/>
  <c r="E557" i="6"/>
  <c r="D557" i="6"/>
  <c r="D850" i="6" s="1"/>
  <c r="C557" i="6"/>
  <c r="C850" i="6" s="1"/>
  <c r="H539" i="6"/>
  <c r="H849" i="6" s="1"/>
  <c r="I26" i="16" s="1"/>
  <c r="E849" i="6"/>
  <c r="D539" i="6"/>
  <c r="D849" i="6" s="1"/>
  <c r="C539" i="6"/>
  <c r="C849" i="6" s="1"/>
  <c r="D26" i="16" s="1"/>
  <c r="H848" i="6"/>
  <c r="E848" i="6"/>
  <c r="D848" i="6"/>
  <c r="C848" i="6"/>
  <c r="H504" i="6"/>
  <c r="H847" i="6" s="1"/>
  <c r="E504" i="6"/>
  <c r="D504" i="6"/>
  <c r="D847" i="6" s="1"/>
  <c r="C504" i="6"/>
  <c r="A499" i="6"/>
  <c r="H846" i="6"/>
  <c r="I24" i="16" s="1"/>
  <c r="E846" i="6"/>
  <c r="D846" i="6"/>
  <c r="D36" i="10"/>
  <c r="H470" i="6"/>
  <c r="G845" i="6"/>
  <c r="E470" i="6"/>
  <c r="D470" i="6"/>
  <c r="D845" i="6" s="1"/>
  <c r="C470" i="6"/>
  <c r="D40" i="10" s="1"/>
  <c r="H456" i="6"/>
  <c r="E456" i="6"/>
  <c r="D456" i="6"/>
  <c r="D844" i="6" s="1"/>
  <c r="C456" i="6"/>
  <c r="D12" i="16" s="1"/>
  <c r="H438" i="6"/>
  <c r="H843" i="6" s="1"/>
  <c r="E843" i="6"/>
  <c r="D438" i="6"/>
  <c r="D843" i="6" s="1"/>
  <c r="C438" i="6"/>
  <c r="D48" i="10" s="1"/>
  <c r="D34" i="16" s="1"/>
  <c r="A432" i="6"/>
  <c r="A430" i="6"/>
  <c r="H424" i="6"/>
  <c r="H842" i="6" s="1"/>
  <c r="I23" i="16" s="1"/>
  <c r="E842" i="6"/>
  <c r="D424" i="6"/>
  <c r="D842" i="6" s="1"/>
  <c r="C424" i="6"/>
  <c r="D33" i="10" s="1"/>
  <c r="H841" i="6"/>
  <c r="E841" i="6"/>
  <c r="D841" i="6"/>
  <c r="C841" i="6"/>
  <c r="H839" i="6"/>
  <c r="I21" i="16" s="1"/>
  <c r="E839" i="6"/>
  <c r="D839" i="6"/>
  <c r="D30" i="10"/>
  <c r="H355" i="6"/>
  <c r="H838" i="6" s="1"/>
  <c r="I17" i="16" s="1"/>
  <c r="G355" i="6"/>
  <c r="F355" i="6"/>
  <c r="E355" i="6"/>
  <c r="E838" i="6" s="1"/>
  <c r="D355" i="6"/>
  <c r="D838" i="6" s="1"/>
  <c r="C355" i="6"/>
  <c r="D24" i="10" s="1"/>
  <c r="H334" i="6"/>
  <c r="H837" i="6" s="1"/>
  <c r="I19" i="16" s="1"/>
  <c r="G334" i="6"/>
  <c r="F334" i="6"/>
  <c r="E334" i="6"/>
  <c r="E837" i="6" s="1"/>
  <c r="D334" i="6"/>
  <c r="D837" i="6" s="1"/>
  <c r="C334" i="6"/>
  <c r="D27" i="10" s="1"/>
  <c r="H836" i="6"/>
  <c r="E836" i="6"/>
  <c r="D836" i="6"/>
  <c r="D12" i="10"/>
  <c r="D8" i="16" s="1"/>
  <c r="H309" i="6"/>
  <c r="H835" i="6" s="1"/>
  <c r="E835" i="6"/>
  <c r="D309" i="6"/>
  <c r="D835" i="6" s="1"/>
  <c r="C309" i="6"/>
  <c r="C835" i="6" s="1"/>
  <c r="D72" i="10" s="1"/>
  <c r="D52" i="16" s="1"/>
  <c r="A301" i="6"/>
  <c r="A302" i="6" s="1"/>
  <c r="A303" i="6" s="1"/>
  <c r="H295" i="6"/>
  <c r="E834" i="6"/>
  <c r="D295" i="6"/>
  <c r="D834" i="6" s="1"/>
  <c r="C295" i="6"/>
  <c r="D17" i="10" s="1"/>
  <c r="H833" i="6"/>
  <c r="I25" i="16" s="1"/>
  <c r="E833" i="6"/>
  <c r="D833" i="6"/>
  <c r="D34" i="10"/>
  <c r="H832" i="6"/>
  <c r="D832" i="6"/>
  <c r="C832" i="6"/>
  <c r="H238" i="6"/>
  <c r="H831" i="6" s="1"/>
  <c r="I18" i="16" s="1"/>
  <c r="E831" i="6"/>
  <c r="D238" i="6"/>
  <c r="D831" i="6" s="1"/>
  <c r="C238" i="6"/>
  <c r="A233" i="6"/>
  <c r="A234" i="6" s="1"/>
  <c r="H830" i="6"/>
  <c r="E830" i="6"/>
  <c r="D830" i="6"/>
  <c r="C830" i="6"/>
  <c r="H829" i="6"/>
  <c r="E829" i="6"/>
  <c r="D829" i="6"/>
  <c r="C209" i="6"/>
  <c r="D42" i="10" s="1"/>
  <c r="D30" i="16" s="1"/>
  <c r="H201" i="6"/>
  <c r="E201" i="6"/>
  <c r="D201" i="6"/>
  <c r="D828" i="6" s="1"/>
  <c r="C201" i="6"/>
  <c r="D15" i="16" s="1"/>
  <c r="H186" i="6"/>
  <c r="H827" i="6" s="1"/>
  <c r="I40" i="16" s="1"/>
  <c r="G186" i="6"/>
  <c r="F186" i="6"/>
  <c r="E186" i="6"/>
  <c r="E827" i="6" s="1"/>
  <c r="D186" i="6"/>
  <c r="D827" i="6" s="1"/>
  <c r="C186" i="6"/>
  <c r="D56" i="10" s="1"/>
  <c r="H162" i="6"/>
  <c r="E826" i="6"/>
  <c r="D162" i="6"/>
  <c r="D826" i="6" s="1"/>
  <c r="C162" i="6"/>
  <c r="D10" i="16" s="1"/>
  <c r="H151" i="6"/>
  <c r="H825" i="6" s="1"/>
  <c r="G825" i="6"/>
  <c r="D57" i="12" s="1"/>
  <c r="E57" i="12" s="1"/>
  <c r="E151" i="6"/>
  <c r="D151" i="6"/>
  <c r="D825" i="6" s="1"/>
  <c r="C151" i="6"/>
  <c r="D57" i="10" s="1"/>
  <c r="D41" i="16" s="1"/>
  <c r="A142" i="6"/>
  <c r="H135" i="6"/>
  <c r="H824" i="6" s="1"/>
  <c r="F135" i="6"/>
  <c r="E135" i="6"/>
  <c r="D135" i="6"/>
  <c r="D824" i="6" s="1"/>
  <c r="C135" i="6"/>
  <c r="D11" i="10" s="1"/>
  <c r="D5" i="16" s="1"/>
  <c r="A123" i="6"/>
  <c r="A124" i="6" s="1"/>
  <c r="H117" i="6"/>
  <c r="H823" i="6" s="1"/>
  <c r="E823" i="6"/>
  <c r="D117" i="6"/>
  <c r="D823" i="6" s="1"/>
  <c r="C117" i="6"/>
  <c r="D50" i="10" s="1"/>
  <c r="D37" i="16" s="1"/>
  <c r="H97" i="6"/>
  <c r="H822" i="6" s="1"/>
  <c r="E822" i="6"/>
  <c r="D97" i="6"/>
  <c r="D822" i="6" s="1"/>
  <c r="C97" i="6"/>
  <c r="D45" i="10" s="1"/>
  <c r="D32" i="16" s="1"/>
  <c r="H84" i="6"/>
  <c r="H821" i="6" s="1"/>
  <c r="G84" i="6"/>
  <c r="F84" i="6"/>
  <c r="E84" i="6"/>
  <c r="E821" i="6" s="1"/>
  <c r="D84" i="6"/>
  <c r="D821" i="6" s="1"/>
  <c r="C84" i="6"/>
  <c r="A75" i="6"/>
  <c r="A76" i="6" s="1"/>
  <c r="A77" i="6" s="1"/>
  <c r="A78" i="6" s="1"/>
  <c r="A79" i="6" s="1"/>
  <c r="A80" i="6" s="1"/>
  <c r="H69" i="6"/>
  <c r="H820" i="6" s="1"/>
  <c r="E820" i="6"/>
  <c r="D69" i="6"/>
  <c r="D820" i="6" s="1"/>
  <c r="C69" i="6"/>
  <c r="D53" i="10" s="1"/>
  <c r="D36" i="16" s="1"/>
  <c r="A61" i="6"/>
  <c r="I20" i="16"/>
  <c r="G819" i="6"/>
  <c r="H20" i="16" s="1"/>
  <c r="E819" i="6"/>
  <c r="D819" i="6"/>
  <c r="C819" i="6"/>
  <c r="D20" i="16" s="1"/>
  <c r="H37" i="6"/>
  <c r="H818" i="6" s="1"/>
  <c r="G37" i="6"/>
  <c r="F37" i="6"/>
  <c r="E37" i="6"/>
  <c r="E818" i="6" s="1"/>
  <c r="D37" i="6"/>
  <c r="D818" i="6" s="1"/>
  <c r="C37" i="6"/>
  <c r="D8" i="10" s="1"/>
  <c r="D4" i="16" s="1"/>
  <c r="A32" i="6"/>
  <c r="A26" i="6"/>
  <c r="H817" i="6"/>
  <c r="F817" i="6"/>
  <c r="E817" i="6"/>
  <c r="D817" i="6"/>
  <c r="C817" i="6"/>
  <c r="A12" i="6"/>
  <c r="A9" i="6"/>
  <c r="A10" i="6" s="1"/>
  <c r="H233" i="5"/>
  <c r="H270" i="5" s="1"/>
  <c r="G233" i="5"/>
  <c r="E233" i="5"/>
  <c r="E270" i="5" s="1"/>
  <c r="D233" i="5"/>
  <c r="D270" i="5" s="1"/>
  <c r="C233" i="5"/>
  <c r="C270" i="5" s="1"/>
  <c r="C67" i="10" s="1"/>
  <c r="C47" i="16" s="1"/>
  <c r="H217" i="5"/>
  <c r="H269" i="5" s="1"/>
  <c r="G217" i="5"/>
  <c r="F217" i="5"/>
  <c r="E217" i="5"/>
  <c r="E269" i="5" s="1"/>
  <c r="D217" i="5"/>
  <c r="D269" i="5" s="1"/>
  <c r="C217" i="5"/>
  <c r="C37" i="10" s="1"/>
  <c r="H211" i="5"/>
  <c r="H268" i="5" s="1"/>
  <c r="G211" i="5"/>
  <c r="F211" i="5"/>
  <c r="E268" i="5"/>
  <c r="D211" i="5"/>
  <c r="D268" i="5" s="1"/>
  <c r="C211" i="5"/>
  <c r="C51" i="10" s="1"/>
  <c r="C38" i="16" s="1"/>
  <c r="H267" i="5"/>
  <c r="F267" i="5"/>
  <c r="E267" i="5"/>
  <c r="D267" i="5"/>
  <c r="C267" i="5"/>
  <c r="H194" i="5"/>
  <c r="H266" i="5" s="1"/>
  <c r="G194" i="5"/>
  <c r="C13" i="12" s="1"/>
  <c r="F194" i="5"/>
  <c r="E194" i="5"/>
  <c r="E266" i="5" s="1"/>
  <c r="D194" i="5"/>
  <c r="D266" i="5" s="1"/>
  <c r="C194" i="5"/>
  <c r="C266" i="5" s="1"/>
  <c r="H186" i="5"/>
  <c r="H128" i="7" s="1"/>
  <c r="G186" i="5"/>
  <c r="G128" i="7" s="1"/>
  <c r="F186" i="5"/>
  <c r="F128" i="7" s="1"/>
  <c r="E186" i="5"/>
  <c r="E128" i="7" s="1"/>
  <c r="D186" i="5"/>
  <c r="D128" i="7" s="1"/>
  <c r="C186" i="5"/>
  <c r="C128" i="7" s="1"/>
  <c r="H180" i="5"/>
  <c r="H264" i="5" s="1"/>
  <c r="G180" i="5"/>
  <c r="F180" i="5"/>
  <c r="E180" i="5"/>
  <c r="E264" i="5" s="1"/>
  <c r="D180" i="5"/>
  <c r="D264" i="5" s="1"/>
  <c r="C180" i="5"/>
  <c r="C63" i="10" s="1"/>
  <c r="C46" i="16" s="1"/>
  <c r="H170" i="5"/>
  <c r="H262" i="5" s="1"/>
  <c r="G170" i="5"/>
  <c r="G262" i="5" s="1"/>
  <c r="C35" i="12" s="1"/>
  <c r="F262" i="5"/>
  <c r="E262" i="5"/>
  <c r="D170" i="5"/>
  <c r="D262" i="5" s="1"/>
  <c r="C170" i="5"/>
  <c r="C262" i="5" s="1"/>
  <c r="C26" i="16" s="1"/>
  <c r="H163" i="5"/>
  <c r="H263" i="5" s="1"/>
  <c r="F263" i="5"/>
  <c r="E263" i="5"/>
  <c r="D163" i="5"/>
  <c r="D263" i="5" s="1"/>
  <c r="C163" i="5"/>
  <c r="C59" i="10" s="1"/>
  <c r="C43" i="16" s="1"/>
  <c r="H157" i="5"/>
  <c r="H261" i="5" s="1"/>
  <c r="G261" i="5"/>
  <c r="F261" i="5"/>
  <c r="E261" i="5"/>
  <c r="D157" i="5"/>
  <c r="D261" i="5" s="1"/>
  <c r="C157" i="5"/>
  <c r="C261" i="5" s="1"/>
  <c r="H260" i="5"/>
  <c r="F260" i="5"/>
  <c r="E260" i="5"/>
  <c r="D260" i="5"/>
  <c r="C36" i="10"/>
  <c r="H140" i="5"/>
  <c r="H67" i="7" s="1"/>
  <c r="H135" i="13" s="1"/>
  <c r="G259" i="5"/>
  <c r="F67" i="7"/>
  <c r="F135" i="13" s="1"/>
  <c r="E140" i="5"/>
  <c r="D140" i="5"/>
  <c r="D67" i="7" s="1"/>
  <c r="D135" i="13" s="1"/>
  <c r="C140" i="5"/>
  <c r="C259" i="5" s="1"/>
  <c r="H126" i="5"/>
  <c r="H258" i="5" s="1"/>
  <c r="F258" i="5"/>
  <c r="E258" i="5"/>
  <c r="D126" i="5"/>
  <c r="D258" i="5" s="1"/>
  <c r="C126" i="5"/>
  <c r="C33" i="10" s="1"/>
  <c r="H118" i="5"/>
  <c r="H256" i="5" s="1"/>
  <c r="F118" i="5"/>
  <c r="E118" i="5"/>
  <c r="E256" i="5" s="1"/>
  <c r="H112" i="5"/>
  <c r="H255" i="5" s="1"/>
  <c r="F255" i="5"/>
  <c r="E255" i="5"/>
  <c r="D112" i="5"/>
  <c r="D255" i="5" s="1"/>
  <c r="H254" i="5"/>
  <c r="F254" i="5"/>
  <c r="E254" i="5"/>
  <c r="D254" i="5"/>
  <c r="C30" i="10"/>
  <c r="H96" i="5"/>
  <c r="H253" i="5" s="1"/>
  <c r="C12" i="12"/>
  <c r="F253" i="5"/>
  <c r="E253" i="5"/>
  <c r="D96" i="5"/>
  <c r="D253" i="5" s="1"/>
  <c r="C96" i="5"/>
  <c r="C12" i="10" s="1"/>
  <c r="C8" i="16" s="1"/>
  <c r="H90" i="5"/>
  <c r="H251" i="5" s="1"/>
  <c r="G90" i="5"/>
  <c r="G251" i="5" s="1"/>
  <c r="C72" i="12" s="1"/>
  <c r="F90" i="5"/>
  <c r="E90" i="5"/>
  <c r="E251" i="5" s="1"/>
  <c r="D90" i="5"/>
  <c r="D251" i="5" s="1"/>
  <c r="C90" i="5"/>
  <c r="C251" i="5" s="1"/>
  <c r="C72" i="10" s="1"/>
  <c r="C52" i="16" s="1"/>
  <c r="H84" i="5"/>
  <c r="H252" i="5" s="1"/>
  <c r="G84" i="5"/>
  <c r="G78" i="7" s="1"/>
  <c r="G79" i="7" s="1"/>
  <c r="F84" i="5"/>
  <c r="E84" i="5"/>
  <c r="E252" i="5" s="1"/>
  <c r="D252" i="5"/>
  <c r="C34" i="10"/>
  <c r="H78" i="5"/>
  <c r="H250" i="5" s="1"/>
  <c r="E250" i="5"/>
  <c r="D78" i="5"/>
  <c r="D250" i="5" s="1"/>
  <c r="C42" i="16"/>
  <c r="H72" i="5"/>
  <c r="H249" i="5" s="1"/>
  <c r="G249" i="5"/>
  <c r="C23" i="12" s="1"/>
  <c r="F249" i="5"/>
  <c r="E249" i="5"/>
  <c r="D72" i="5"/>
  <c r="D249" i="5" s="1"/>
  <c r="C72" i="5"/>
  <c r="C23" i="10" s="1"/>
  <c r="H65" i="5"/>
  <c r="H248" i="5" s="1"/>
  <c r="G65" i="5"/>
  <c r="F65" i="5"/>
  <c r="E65" i="5"/>
  <c r="E248" i="5" s="1"/>
  <c r="D65" i="5"/>
  <c r="D248" i="5" s="1"/>
  <c r="C65" i="5"/>
  <c r="C56" i="10" s="1"/>
  <c r="H51" i="5"/>
  <c r="H247" i="5" s="1"/>
  <c r="G51" i="5"/>
  <c r="G247" i="5" s="1"/>
  <c r="F51" i="5"/>
  <c r="E51" i="5"/>
  <c r="E247" i="5" s="1"/>
  <c r="D51" i="5"/>
  <c r="D247" i="5" s="1"/>
  <c r="C51" i="5"/>
  <c r="C11" i="10" s="1"/>
  <c r="C5" i="16" s="1"/>
  <c r="H42" i="5"/>
  <c r="H246" i="5" s="1"/>
  <c r="F246" i="5"/>
  <c r="E246" i="5"/>
  <c r="D42" i="5"/>
  <c r="D246" i="5" s="1"/>
  <c r="C42" i="5"/>
  <c r="C50" i="10" s="1"/>
  <c r="H34" i="5"/>
  <c r="H245" i="5" s="1"/>
  <c r="G245" i="5"/>
  <c r="C71" i="12" s="1"/>
  <c r="F34" i="5"/>
  <c r="E34" i="5"/>
  <c r="E245" i="5" s="1"/>
  <c r="D34" i="5"/>
  <c r="D245" i="5" s="1"/>
  <c r="C34" i="5"/>
  <c r="H27" i="5"/>
  <c r="H244" i="5" s="1"/>
  <c r="G27" i="5"/>
  <c r="F27" i="5"/>
  <c r="E27" i="5"/>
  <c r="E244" i="5" s="1"/>
  <c r="D27" i="5"/>
  <c r="D244" i="5" s="1"/>
  <c r="C27" i="5"/>
  <c r="C32" i="10" s="1"/>
  <c r="H21" i="5"/>
  <c r="H243" i="5" s="1"/>
  <c r="G21" i="5"/>
  <c r="G243" i="5" s="1"/>
  <c r="F21" i="5"/>
  <c r="E21" i="5"/>
  <c r="E243" i="5" s="1"/>
  <c r="D21" i="5"/>
  <c r="D243" i="5" s="1"/>
  <c r="C21" i="5"/>
  <c r="C243" i="5" s="1"/>
  <c r="H9" i="5"/>
  <c r="H242" i="5" s="1"/>
  <c r="G242" i="5"/>
  <c r="F242" i="5"/>
  <c r="E242" i="5"/>
  <c r="D9" i="5"/>
  <c r="D242" i="5" s="1"/>
  <c r="C9" i="5"/>
  <c r="C242" i="5" s="1"/>
  <c r="H796" i="4"/>
  <c r="E796" i="4"/>
  <c r="D796" i="4"/>
  <c r="G750" i="4"/>
  <c r="G748" i="4"/>
  <c r="G747" i="4"/>
  <c r="G746" i="4"/>
  <c r="G745" i="4"/>
  <c r="G744" i="4"/>
  <c r="G742" i="4"/>
  <c r="G741" i="4"/>
  <c r="G740" i="4"/>
  <c r="G739" i="4"/>
  <c r="G738" i="4"/>
  <c r="G737" i="4"/>
  <c r="G736" i="4"/>
  <c r="G735" i="4"/>
  <c r="G734" i="4"/>
  <c r="G733" i="4"/>
  <c r="G732" i="4"/>
  <c r="G730" i="4"/>
  <c r="G729" i="4"/>
  <c r="G728" i="4"/>
  <c r="G727" i="4"/>
  <c r="G726" i="4"/>
  <c r="G724" i="4"/>
  <c r="G723" i="4"/>
  <c r="G722" i="4"/>
  <c r="G720" i="4"/>
  <c r="G719" i="4"/>
  <c r="G717" i="4"/>
  <c r="G716" i="4"/>
  <c r="G714" i="4"/>
  <c r="G713" i="4"/>
  <c r="G712" i="4"/>
  <c r="G711" i="4"/>
  <c r="G710" i="4"/>
  <c r="G709" i="4"/>
  <c r="G708" i="4"/>
  <c r="G707" i="4"/>
  <c r="G706" i="4"/>
  <c r="G705" i="4"/>
  <c r="G704" i="4"/>
  <c r="G703" i="4"/>
  <c r="G696" i="4"/>
  <c r="G694" i="4"/>
  <c r="G693" i="4"/>
  <c r="G692" i="4"/>
  <c r="G691" i="4"/>
  <c r="G689" i="4"/>
  <c r="G687" i="4"/>
  <c r="G686" i="4"/>
  <c r="G685" i="4"/>
  <c r="G684" i="4"/>
  <c r="G683" i="4"/>
  <c r="G682" i="4"/>
  <c r="G681" i="4"/>
  <c r="G680" i="4"/>
  <c r="G679" i="4"/>
  <c r="G678" i="4"/>
  <c r="G677" i="4"/>
  <c r="G676" i="4"/>
  <c r="G675" i="4"/>
  <c r="G674" i="4"/>
  <c r="G673" i="4"/>
  <c r="G672" i="4"/>
  <c r="G670" i="4"/>
  <c r="G669" i="4"/>
  <c r="G668" i="4"/>
  <c r="G666" i="4"/>
  <c r="G665" i="4"/>
  <c r="G663" i="4"/>
  <c r="G662" i="4"/>
  <c r="G660" i="4"/>
  <c r="G659" i="4"/>
  <c r="G658" i="4"/>
  <c r="G657" i="4"/>
  <c r="G656" i="4"/>
  <c r="G655" i="4"/>
  <c r="G654" i="4"/>
  <c r="G653" i="4"/>
  <c r="G652" i="4"/>
  <c r="G651" i="4"/>
  <c r="G650" i="4"/>
  <c r="G649" i="4"/>
  <c r="H643" i="4"/>
  <c r="G643" i="4"/>
  <c r="F643" i="4"/>
  <c r="E643" i="4"/>
  <c r="D643" i="4"/>
  <c r="G636" i="4"/>
  <c r="F636" i="4"/>
  <c r="E636" i="4"/>
  <c r="D636" i="4"/>
  <c r="G635" i="4"/>
  <c r="F635" i="4"/>
  <c r="E635" i="4"/>
  <c r="D635" i="4"/>
  <c r="G634" i="4"/>
  <c r="F634" i="4"/>
  <c r="E634" i="4"/>
  <c r="D634" i="4"/>
  <c r="G633" i="4"/>
  <c r="E633" i="4"/>
  <c r="D633" i="4"/>
  <c r="G632" i="4"/>
  <c r="F632" i="4"/>
  <c r="E632" i="4"/>
  <c r="D632" i="4"/>
  <c r="G631" i="4"/>
  <c r="F631" i="4"/>
  <c r="E631" i="4"/>
  <c r="D631" i="4"/>
  <c r="G630" i="4"/>
  <c r="F630" i="4"/>
  <c r="E630" i="4"/>
  <c r="D630" i="4"/>
  <c r="G629" i="4"/>
  <c r="F629" i="4"/>
  <c r="E629" i="4"/>
  <c r="D629" i="4"/>
  <c r="G628" i="4"/>
  <c r="F628" i="4"/>
  <c r="E628" i="4"/>
  <c r="D628" i="4"/>
  <c r="G626" i="4"/>
  <c r="F626" i="4"/>
  <c r="E626" i="4"/>
  <c r="D626" i="4"/>
  <c r="G625" i="4"/>
  <c r="F625" i="4"/>
  <c r="E625" i="4"/>
  <c r="D625" i="4"/>
  <c r="G624" i="4"/>
  <c r="F624" i="4"/>
  <c r="E624" i="4"/>
  <c r="D624" i="4"/>
  <c r="G623" i="4"/>
  <c r="F623" i="4"/>
  <c r="E623" i="4"/>
  <c r="D623" i="4"/>
  <c r="G615" i="4"/>
  <c r="F615" i="4"/>
  <c r="E615" i="4"/>
  <c r="D615" i="4"/>
  <c r="G605" i="4"/>
  <c r="F605" i="4"/>
  <c r="E605" i="4"/>
  <c r="D605" i="4"/>
  <c r="G602" i="4"/>
  <c r="F602" i="4"/>
  <c r="E602" i="4"/>
  <c r="D602" i="4"/>
  <c r="G601" i="4"/>
  <c r="E601" i="4"/>
  <c r="D601" i="4"/>
  <c r="G600" i="4"/>
  <c r="F600" i="4"/>
  <c r="E600" i="4"/>
  <c r="D600" i="4"/>
  <c r="G599" i="4"/>
  <c r="F599" i="4"/>
  <c r="E599" i="4"/>
  <c r="D599" i="4"/>
  <c r="G598" i="4"/>
  <c r="F598" i="4"/>
  <c r="E598" i="4"/>
  <c r="D598" i="4"/>
  <c r="G597" i="4"/>
  <c r="F597" i="4"/>
  <c r="E597" i="4"/>
  <c r="D597" i="4"/>
  <c r="G596" i="4"/>
  <c r="F596" i="4"/>
  <c r="E596" i="4"/>
  <c r="D596" i="4"/>
  <c r="G594" i="4"/>
  <c r="F594" i="4"/>
  <c r="E594" i="4"/>
  <c r="D594" i="4"/>
  <c r="G592" i="4"/>
  <c r="F592" i="4"/>
  <c r="E592" i="4"/>
  <c r="D592" i="4"/>
  <c r="G591" i="4"/>
  <c r="F591" i="4"/>
  <c r="E591" i="4"/>
  <c r="D591" i="4"/>
  <c r="G590" i="4"/>
  <c r="F590" i="4"/>
  <c r="E590" i="4"/>
  <c r="D590" i="4"/>
  <c r="G589" i="4"/>
  <c r="F589" i="4"/>
  <c r="E589" i="4"/>
  <c r="D589" i="4"/>
  <c r="G583" i="4"/>
  <c r="F583" i="4"/>
  <c r="E583" i="4"/>
  <c r="D583" i="4"/>
  <c r="G582" i="4"/>
  <c r="F582" i="4"/>
  <c r="E582" i="4"/>
  <c r="D582" i="4"/>
  <c r="G581" i="4"/>
  <c r="F581" i="4"/>
  <c r="E581" i="4"/>
  <c r="D581" i="4"/>
  <c r="F575" i="4"/>
  <c r="E575" i="4"/>
  <c r="D575" i="4"/>
  <c r="E574" i="4"/>
  <c r="D574" i="4"/>
  <c r="F573" i="4"/>
  <c r="E573" i="4"/>
  <c r="D573" i="4"/>
  <c r="F572" i="4"/>
  <c r="E572" i="4"/>
  <c r="D572" i="4"/>
  <c r="F571" i="4"/>
  <c r="E571" i="4"/>
  <c r="D571" i="4"/>
  <c r="F570" i="4"/>
  <c r="E570" i="4"/>
  <c r="D570" i="4"/>
  <c r="F569" i="4"/>
  <c r="E569" i="4"/>
  <c r="D569" i="4"/>
  <c r="F567" i="4"/>
  <c r="E567" i="4"/>
  <c r="D567" i="4"/>
  <c r="F565" i="4"/>
  <c r="E565" i="4"/>
  <c r="D565" i="4"/>
  <c r="F564" i="4"/>
  <c r="E564" i="4"/>
  <c r="D564" i="4"/>
  <c r="F562" i="4"/>
  <c r="E562" i="4"/>
  <c r="D562" i="4"/>
  <c r="F561" i="4"/>
  <c r="E561" i="4"/>
  <c r="D561" i="4"/>
  <c r="F560" i="4"/>
  <c r="E560" i="4"/>
  <c r="D560" i="4"/>
  <c r="F559" i="4"/>
  <c r="E559" i="4"/>
  <c r="D559" i="4"/>
  <c r="F558" i="4"/>
  <c r="E558" i="4"/>
  <c r="D558" i="4"/>
  <c r="F557" i="4"/>
  <c r="E557" i="4"/>
  <c r="D557" i="4"/>
  <c r="G551" i="4"/>
  <c r="G552" i="4" s="1"/>
  <c r="F551" i="4"/>
  <c r="E551" i="4"/>
  <c r="E552" i="4" s="1"/>
  <c r="E662" i="14" s="1"/>
  <c r="D551" i="4"/>
  <c r="D552" i="4" s="1"/>
  <c r="D662" i="14" s="1"/>
  <c r="G545" i="4"/>
  <c r="F545" i="4"/>
  <c r="E545" i="4"/>
  <c r="D545" i="4"/>
  <c r="G543" i="4"/>
  <c r="F543" i="4"/>
  <c r="E543" i="4"/>
  <c r="D543" i="4"/>
  <c r="G535" i="4"/>
  <c r="F535" i="4"/>
  <c r="E535" i="4"/>
  <c r="D535" i="4"/>
  <c r="G533" i="4"/>
  <c r="F533" i="4"/>
  <c r="E533" i="4"/>
  <c r="D533" i="4"/>
  <c r="G532" i="4"/>
  <c r="F532" i="4"/>
  <c r="E532" i="4"/>
  <c r="D532" i="4"/>
  <c r="G531" i="4"/>
  <c r="F531" i="4"/>
  <c r="E531" i="4"/>
  <c r="D531" i="4"/>
  <c r="G530" i="4"/>
  <c r="F530" i="4"/>
  <c r="E530" i="4"/>
  <c r="D530" i="4"/>
  <c r="G529" i="4"/>
  <c r="F529" i="4"/>
  <c r="E529" i="4"/>
  <c r="D529" i="4"/>
  <c r="G527" i="4"/>
  <c r="F527" i="4"/>
  <c r="E527" i="4"/>
  <c r="D527" i="4"/>
  <c r="G526" i="4"/>
  <c r="F526" i="4"/>
  <c r="E526" i="4"/>
  <c r="D526" i="4"/>
  <c r="G525" i="4"/>
  <c r="F525" i="4"/>
  <c r="E525" i="4"/>
  <c r="D525" i="4"/>
  <c r="G524" i="4"/>
  <c r="F524" i="4"/>
  <c r="E524" i="4"/>
  <c r="D524" i="4"/>
  <c r="G523" i="4"/>
  <c r="F523" i="4"/>
  <c r="E523" i="4"/>
  <c r="D523" i="4"/>
  <c r="G522" i="4"/>
  <c r="F522" i="4"/>
  <c r="E522" i="4"/>
  <c r="D522" i="4"/>
  <c r="G521" i="4"/>
  <c r="F521" i="4"/>
  <c r="E521" i="4"/>
  <c r="D521" i="4"/>
  <c r="G518" i="4"/>
  <c r="F518" i="4"/>
  <c r="E518" i="4"/>
  <c r="D518" i="4"/>
  <c r="G515" i="4"/>
  <c r="F515" i="4"/>
  <c r="E515" i="4"/>
  <c r="D515" i="4"/>
  <c r="G514" i="4"/>
  <c r="F514" i="4"/>
  <c r="E514" i="4"/>
  <c r="D514" i="4"/>
  <c r="G507" i="4"/>
  <c r="F507" i="4"/>
  <c r="E507" i="4"/>
  <c r="D507" i="4"/>
  <c r="G506" i="4"/>
  <c r="F506" i="4"/>
  <c r="E506" i="4"/>
  <c r="D506" i="4"/>
  <c r="G504" i="4"/>
  <c r="F504" i="4"/>
  <c r="E504" i="4"/>
  <c r="D504" i="4"/>
  <c r="G502" i="4"/>
  <c r="F502" i="4"/>
  <c r="E502" i="4"/>
  <c r="D502" i="4"/>
  <c r="G501" i="4"/>
  <c r="F501" i="4"/>
  <c r="E501" i="4"/>
  <c r="D501" i="4"/>
  <c r="G500" i="4"/>
  <c r="F500" i="4"/>
  <c r="E500" i="4"/>
  <c r="D500" i="4"/>
  <c r="G497" i="4"/>
  <c r="F497" i="4"/>
  <c r="E497" i="4"/>
  <c r="D497" i="4"/>
  <c r="G489" i="4"/>
  <c r="G492" i="4" s="1"/>
  <c r="F489" i="4"/>
  <c r="F492" i="4" s="1"/>
  <c r="F658" i="14" s="1"/>
  <c r="E489" i="4"/>
  <c r="E492" i="4" s="1"/>
  <c r="E658" i="14" s="1"/>
  <c r="D489" i="4"/>
  <c r="F483" i="4"/>
  <c r="E483" i="4"/>
  <c r="D483" i="4"/>
  <c r="G481" i="4"/>
  <c r="F481" i="4"/>
  <c r="E481" i="4"/>
  <c r="D481" i="4"/>
  <c r="G480" i="4"/>
  <c r="F480" i="4"/>
  <c r="E480" i="4"/>
  <c r="D480" i="4"/>
  <c r="G479" i="4"/>
  <c r="F479" i="4"/>
  <c r="E479" i="4"/>
  <c r="D479" i="4"/>
  <c r="G478" i="4"/>
  <c r="F478" i="4"/>
  <c r="E478" i="4"/>
  <c r="D478" i="4"/>
  <c r="G477" i="4"/>
  <c r="F477" i="4"/>
  <c r="E477" i="4"/>
  <c r="D477" i="4"/>
  <c r="G476" i="4"/>
  <c r="F476" i="4"/>
  <c r="E476" i="4"/>
  <c r="D476" i="4"/>
  <c r="G475" i="4"/>
  <c r="F475" i="4"/>
  <c r="E475" i="4"/>
  <c r="D475" i="4"/>
  <c r="G474" i="4"/>
  <c r="F474" i="4"/>
  <c r="E474" i="4"/>
  <c r="D474" i="4"/>
  <c r="G473" i="4"/>
  <c r="F473" i="4"/>
  <c r="E473" i="4"/>
  <c r="D473" i="4"/>
  <c r="G472" i="4"/>
  <c r="F472" i="4"/>
  <c r="E472" i="4"/>
  <c r="D472" i="4"/>
  <c r="G471" i="4"/>
  <c r="F471" i="4"/>
  <c r="E471" i="4"/>
  <c r="D471" i="4"/>
  <c r="G464" i="4"/>
  <c r="F464" i="4"/>
  <c r="E464" i="4"/>
  <c r="D464" i="4"/>
  <c r="G462" i="4"/>
  <c r="F462" i="4"/>
  <c r="E462" i="4"/>
  <c r="D462" i="4"/>
  <c r="G461" i="4"/>
  <c r="F461" i="4"/>
  <c r="E461" i="4"/>
  <c r="D461" i="4"/>
  <c r="G460" i="4"/>
  <c r="F460" i="4"/>
  <c r="E460" i="4"/>
  <c r="D460" i="4"/>
  <c r="G459" i="4"/>
  <c r="F459" i="4"/>
  <c r="E459" i="4"/>
  <c r="D459" i="4"/>
  <c r="G458" i="4"/>
  <c r="F458" i="4"/>
  <c r="E458" i="4"/>
  <c r="D458" i="4"/>
  <c r="G457" i="4"/>
  <c r="F457" i="4"/>
  <c r="E457" i="4"/>
  <c r="D457" i="4"/>
  <c r="G455" i="4"/>
  <c r="F455" i="4"/>
  <c r="E455" i="4"/>
  <c r="D455" i="4"/>
  <c r="G454" i="4"/>
  <c r="F454" i="4"/>
  <c r="E454" i="4"/>
  <c r="D454" i="4"/>
  <c r="G446" i="4"/>
  <c r="F446" i="4"/>
  <c r="E446" i="4"/>
  <c r="D446" i="4"/>
  <c r="G445" i="4"/>
  <c r="F445" i="4"/>
  <c r="E445" i="4"/>
  <c r="D445" i="4"/>
  <c r="G442" i="4"/>
  <c r="F442" i="4"/>
  <c r="E442" i="4"/>
  <c r="D442" i="4"/>
  <c r="G441" i="4"/>
  <c r="F441" i="4"/>
  <c r="E441" i="4"/>
  <c r="D441" i="4"/>
  <c r="G440" i="4"/>
  <c r="F440" i="4"/>
  <c r="E440" i="4"/>
  <c r="D440" i="4"/>
  <c r="G439" i="4"/>
  <c r="F439" i="4"/>
  <c r="E439" i="4"/>
  <c r="D439" i="4"/>
  <c r="G437" i="4"/>
  <c r="F437" i="4"/>
  <c r="E437" i="4"/>
  <c r="D437" i="4"/>
  <c r="G405" i="4"/>
  <c r="F405" i="4"/>
  <c r="E405" i="4"/>
  <c r="D405" i="4"/>
  <c r="G404" i="4"/>
  <c r="F404" i="4"/>
  <c r="E404" i="4"/>
  <c r="D404" i="4"/>
  <c r="G397" i="4"/>
  <c r="F397" i="4"/>
  <c r="E397" i="4"/>
  <c r="D397" i="4"/>
  <c r="G396" i="4"/>
  <c r="F396" i="4"/>
  <c r="E396" i="4"/>
  <c r="D396" i="4"/>
  <c r="G394" i="4"/>
  <c r="F394" i="4"/>
  <c r="E394" i="4"/>
  <c r="D394" i="4"/>
  <c r="G393" i="4"/>
  <c r="F393" i="4"/>
  <c r="E393" i="4"/>
  <c r="D393" i="4"/>
  <c r="G387" i="4"/>
  <c r="F387" i="4"/>
  <c r="E387" i="4"/>
  <c r="D387" i="4"/>
  <c r="G385" i="4"/>
  <c r="F385" i="4"/>
  <c r="E385" i="4"/>
  <c r="D385" i="4"/>
  <c r="G384" i="4"/>
  <c r="F384" i="4"/>
  <c r="E384" i="4"/>
  <c r="D384" i="4"/>
  <c r="G383" i="4"/>
  <c r="F383" i="4"/>
  <c r="E383" i="4"/>
  <c r="D383" i="4"/>
  <c r="G382" i="4"/>
  <c r="F382" i="4"/>
  <c r="E382" i="4"/>
  <c r="D382" i="4"/>
  <c r="G381" i="4"/>
  <c r="F381" i="4"/>
  <c r="E381" i="4"/>
  <c r="D381" i="4"/>
  <c r="G380" i="4"/>
  <c r="E380" i="4"/>
  <c r="D380" i="4"/>
  <c r="G379" i="4"/>
  <c r="E379" i="4"/>
  <c r="D379" i="4"/>
  <c r="G378" i="4"/>
  <c r="F378" i="4"/>
  <c r="E378" i="4"/>
  <c r="D378" i="4"/>
  <c r="G377" i="4"/>
  <c r="F377" i="4"/>
  <c r="E377" i="4"/>
  <c r="D377" i="4"/>
  <c r="G376" i="4"/>
  <c r="F376" i="4"/>
  <c r="E376" i="4"/>
  <c r="D376" i="4"/>
  <c r="G375" i="4"/>
  <c r="F375" i="4"/>
  <c r="E375" i="4"/>
  <c r="D375" i="4"/>
  <c r="G374" i="4"/>
  <c r="F374" i="4"/>
  <c r="E374" i="4"/>
  <c r="D374" i="4"/>
  <c r="G373" i="4"/>
  <c r="F373" i="4"/>
  <c r="E373" i="4"/>
  <c r="D373" i="4"/>
  <c r="G371" i="4"/>
  <c r="F371" i="4"/>
  <c r="E371" i="4"/>
  <c r="D371" i="4"/>
  <c r="G370" i="4"/>
  <c r="F370" i="4"/>
  <c r="E370" i="4"/>
  <c r="D370" i="4"/>
  <c r="G369" i="4"/>
  <c r="E369" i="4"/>
  <c r="D369" i="4"/>
  <c r="G368" i="4"/>
  <c r="F368" i="4"/>
  <c r="E368" i="4"/>
  <c r="D368" i="4"/>
  <c r="G367" i="4"/>
  <c r="F367" i="4"/>
  <c r="E367" i="4"/>
  <c r="D367" i="4"/>
  <c r="G366" i="4"/>
  <c r="F366" i="4"/>
  <c r="E366" i="4"/>
  <c r="D366" i="4"/>
  <c r="G365" i="4"/>
  <c r="F365" i="4"/>
  <c r="E365" i="4"/>
  <c r="D365" i="4"/>
  <c r="G363" i="4"/>
  <c r="F363" i="4"/>
  <c r="E363" i="4"/>
  <c r="D363" i="4"/>
  <c r="G362" i="4"/>
  <c r="F362" i="4"/>
  <c r="E362" i="4"/>
  <c r="D362" i="4"/>
  <c r="G360" i="4"/>
  <c r="F360" i="4"/>
  <c r="E360" i="4"/>
  <c r="D360" i="4"/>
  <c r="G359" i="4"/>
  <c r="F359" i="4"/>
  <c r="E359" i="4"/>
  <c r="D359" i="4"/>
  <c r="G357" i="4"/>
  <c r="F357" i="4"/>
  <c r="E357" i="4"/>
  <c r="D357" i="4"/>
  <c r="G356" i="4"/>
  <c r="F356" i="4"/>
  <c r="E356" i="4"/>
  <c r="D356" i="4"/>
  <c r="G354" i="4"/>
  <c r="F354" i="4"/>
  <c r="E354" i="4"/>
  <c r="D354" i="4"/>
  <c r="G353" i="4"/>
  <c r="F353" i="4"/>
  <c r="E353" i="4"/>
  <c r="D353" i="4"/>
  <c r="G352" i="4"/>
  <c r="F352" i="4"/>
  <c r="E352" i="4"/>
  <c r="D352" i="4"/>
  <c r="G351" i="4"/>
  <c r="F351" i="4"/>
  <c r="E351" i="4"/>
  <c r="D351" i="4"/>
  <c r="G350" i="4"/>
  <c r="F350" i="4"/>
  <c r="E350" i="4"/>
  <c r="D350" i="4"/>
  <c r="G349" i="4"/>
  <c r="F349" i="4"/>
  <c r="E349" i="4"/>
  <c r="D349" i="4"/>
  <c r="G348" i="4"/>
  <c r="F348" i="4"/>
  <c r="E348" i="4"/>
  <c r="D348" i="4"/>
  <c r="G347" i="4"/>
  <c r="F347" i="4"/>
  <c r="E347" i="4"/>
  <c r="D347" i="4"/>
  <c r="G345" i="4"/>
  <c r="F345" i="4"/>
  <c r="E345" i="4"/>
  <c r="D345" i="4"/>
  <c r="G344" i="4"/>
  <c r="F344" i="4"/>
  <c r="E344" i="4"/>
  <c r="D344" i="4"/>
  <c r="G343" i="4"/>
  <c r="F343" i="4"/>
  <c r="E343" i="4"/>
  <c r="D343" i="4"/>
  <c r="G342" i="4"/>
  <c r="F342" i="4"/>
  <c r="E342" i="4"/>
  <c r="D342" i="4"/>
  <c r="G336" i="4"/>
  <c r="F336" i="4"/>
  <c r="E336" i="4"/>
  <c r="D336" i="4"/>
  <c r="G335" i="4"/>
  <c r="F335" i="4"/>
  <c r="E335" i="4"/>
  <c r="D335" i="4"/>
  <c r="G324" i="4"/>
  <c r="F324" i="4"/>
  <c r="E324" i="4"/>
  <c r="D324" i="4"/>
  <c r="G323" i="4"/>
  <c r="F323" i="4"/>
  <c r="E323" i="4"/>
  <c r="D323" i="4"/>
  <c r="G303" i="4"/>
  <c r="F303" i="4"/>
  <c r="E303" i="4"/>
  <c r="D303" i="4"/>
  <c r="G300" i="4"/>
  <c r="F300" i="4"/>
  <c r="E300" i="4"/>
  <c r="D300" i="4"/>
  <c r="G299" i="4"/>
  <c r="F299" i="4"/>
  <c r="E299" i="4"/>
  <c r="D299" i="4"/>
  <c r="G298" i="4"/>
  <c r="F298" i="4"/>
  <c r="E298" i="4"/>
  <c r="D298" i="4"/>
  <c r="G297" i="4"/>
  <c r="F297" i="4"/>
  <c r="E297" i="4"/>
  <c r="D297" i="4"/>
  <c r="G296" i="4"/>
  <c r="F296" i="4"/>
  <c r="E296" i="4"/>
  <c r="D296" i="4"/>
  <c r="G290" i="4"/>
  <c r="F290" i="4"/>
  <c r="E290" i="4"/>
  <c r="D290" i="4"/>
  <c r="G289" i="4"/>
  <c r="F289" i="4"/>
  <c r="E289" i="4"/>
  <c r="D289" i="4"/>
  <c r="G288" i="4"/>
  <c r="F288" i="4"/>
  <c r="E288" i="4"/>
  <c r="D288" i="4"/>
  <c r="G287" i="4"/>
  <c r="F287" i="4"/>
  <c r="E287" i="4"/>
  <c r="D287" i="4"/>
  <c r="G286" i="4"/>
  <c r="F286" i="4"/>
  <c r="E286" i="4"/>
  <c r="D286" i="4"/>
  <c r="G284" i="4"/>
  <c r="F284" i="4"/>
  <c r="E284" i="4"/>
  <c r="D284" i="4"/>
  <c r="G283" i="4"/>
  <c r="F283" i="4"/>
  <c r="E283" i="4"/>
  <c r="D283" i="4"/>
  <c r="G282" i="4"/>
  <c r="F282" i="4"/>
  <c r="E282" i="4"/>
  <c r="D282" i="4"/>
  <c r="G281" i="4"/>
  <c r="F281" i="4"/>
  <c r="E281" i="4"/>
  <c r="D281" i="4"/>
  <c r="G280" i="4"/>
  <c r="F280" i="4"/>
  <c r="E280" i="4"/>
  <c r="D280" i="4"/>
  <c r="G278" i="4"/>
  <c r="F278" i="4"/>
  <c r="E278" i="4"/>
  <c r="D278" i="4"/>
  <c r="G276" i="4"/>
  <c r="F276" i="4"/>
  <c r="E276" i="4"/>
  <c r="D276" i="4"/>
  <c r="G275" i="4"/>
  <c r="F275" i="4"/>
  <c r="E275" i="4"/>
  <c r="D275" i="4"/>
  <c r="G274" i="4"/>
  <c r="F274" i="4"/>
  <c r="E274" i="4"/>
  <c r="D274" i="4"/>
  <c r="G272" i="4"/>
  <c r="F272" i="4"/>
  <c r="E272" i="4"/>
  <c r="D272" i="4"/>
  <c r="G259" i="4"/>
  <c r="F259" i="4"/>
  <c r="E259" i="4"/>
  <c r="D259" i="4"/>
  <c r="G258" i="4"/>
  <c r="F258" i="4"/>
  <c r="E258" i="4"/>
  <c r="D258" i="4"/>
  <c r="G257" i="4"/>
  <c r="F257" i="4"/>
  <c r="E257" i="4"/>
  <c r="D257" i="4"/>
  <c r="G219" i="4"/>
  <c r="F219" i="4"/>
  <c r="E219" i="4"/>
  <c r="D219" i="4"/>
  <c r="G211" i="4"/>
  <c r="F211" i="4"/>
  <c r="E211" i="4"/>
  <c r="D211" i="4"/>
  <c r="G210" i="4"/>
  <c r="F210" i="4"/>
  <c r="E210" i="4"/>
  <c r="D210" i="4"/>
  <c r="G208" i="4"/>
  <c r="F208" i="4"/>
  <c r="E208" i="4"/>
  <c r="D208" i="4"/>
  <c r="G205" i="4"/>
  <c r="F205" i="4"/>
  <c r="E205" i="4"/>
  <c r="D205" i="4"/>
  <c r="G204" i="4"/>
  <c r="F204" i="4"/>
  <c r="E204" i="4"/>
  <c r="D204" i="4"/>
  <c r="G196" i="4"/>
  <c r="F196" i="4"/>
  <c r="E196" i="4"/>
  <c r="D196" i="4"/>
  <c r="G194" i="4"/>
  <c r="F194" i="4"/>
  <c r="E194" i="4"/>
  <c r="D194" i="4"/>
  <c r="G193" i="4"/>
  <c r="F193" i="4"/>
  <c r="E193" i="4"/>
  <c r="D193" i="4"/>
  <c r="G192" i="4"/>
  <c r="F192" i="4"/>
  <c r="E192" i="4"/>
  <c r="D192" i="4"/>
  <c r="G191" i="4"/>
  <c r="F191" i="4"/>
  <c r="E191" i="4"/>
  <c r="D191" i="4"/>
  <c r="G190" i="4"/>
  <c r="F190" i="4"/>
  <c r="E190" i="4"/>
  <c r="D190" i="4"/>
  <c r="G188" i="4"/>
  <c r="F188" i="4"/>
  <c r="E188" i="4"/>
  <c r="D188" i="4"/>
  <c r="G187" i="4"/>
  <c r="F187" i="4"/>
  <c r="E187" i="4"/>
  <c r="D187" i="4"/>
  <c r="G186" i="4"/>
  <c r="F186" i="4"/>
  <c r="E186" i="4"/>
  <c r="D186" i="4"/>
  <c r="G185" i="4"/>
  <c r="F185" i="4"/>
  <c r="E185" i="4"/>
  <c r="D185" i="4"/>
  <c r="G184" i="4"/>
  <c r="F184" i="4"/>
  <c r="E184" i="4"/>
  <c r="D184" i="4"/>
  <c r="G183" i="4"/>
  <c r="F183" i="4"/>
  <c r="E183" i="4"/>
  <c r="D183" i="4"/>
  <c r="G181" i="4"/>
  <c r="F181" i="4"/>
  <c r="E181" i="4"/>
  <c r="D181" i="4"/>
  <c r="G180" i="4"/>
  <c r="F180" i="4"/>
  <c r="E180" i="4"/>
  <c r="D180" i="4"/>
  <c r="G178" i="4"/>
  <c r="F178" i="4"/>
  <c r="E178" i="4"/>
  <c r="D178" i="4"/>
  <c r="G177" i="4"/>
  <c r="F177" i="4"/>
  <c r="E177" i="4"/>
  <c r="D177" i="4"/>
  <c r="G176" i="4"/>
  <c r="F176" i="4"/>
  <c r="E176" i="4"/>
  <c r="D176" i="4"/>
  <c r="G175" i="4"/>
  <c r="F175" i="4"/>
  <c r="E175" i="4"/>
  <c r="D175" i="4"/>
  <c r="G174" i="4"/>
  <c r="F174" i="4"/>
  <c r="E174" i="4"/>
  <c r="D174" i="4"/>
  <c r="G173" i="4"/>
  <c r="F173" i="4"/>
  <c r="E173" i="4"/>
  <c r="D173" i="4"/>
  <c r="G156" i="4"/>
  <c r="F156" i="4"/>
  <c r="E156" i="4"/>
  <c r="D156" i="4"/>
  <c r="G155" i="4"/>
  <c r="F155" i="4"/>
  <c r="E155" i="4"/>
  <c r="D155" i="4"/>
  <c r="G154" i="4"/>
  <c r="F154" i="4"/>
  <c r="E154" i="4"/>
  <c r="D154" i="4"/>
  <c r="G153" i="4"/>
  <c r="F153" i="4"/>
  <c r="E153" i="4"/>
  <c r="D153" i="4"/>
  <c r="G152" i="4"/>
  <c r="F152" i="4"/>
  <c r="E152" i="4"/>
  <c r="D152" i="4"/>
  <c r="G145" i="4"/>
  <c r="F145" i="4"/>
  <c r="F147" i="4" s="1"/>
  <c r="E145" i="4"/>
  <c r="D145" i="4"/>
  <c r="G118" i="4"/>
  <c r="F118" i="4"/>
  <c r="E118" i="4"/>
  <c r="D118" i="4"/>
  <c r="G117" i="4"/>
  <c r="F117" i="4"/>
  <c r="E117" i="4"/>
  <c r="D117" i="4"/>
  <c r="G116" i="4"/>
  <c r="F116" i="4"/>
  <c r="E116" i="4"/>
  <c r="D116" i="4"/>
  <c r="G115" i="4"/>
  <c r="F115" i="4"/>
  <c r="E115" i="4"/>
  <c r="D115" i="4"/>
  <c r="G114" i="4"/>
  <c r="F114" i="4"/>
  <c r="E114" i="4"/>
  <c r="D114" i="4"/>
  <c r="G113" i="4"/>
  <c r="F113" i="4"/>
  <c r="E113" i="4"/>
  <c r="D113" i="4"/>
  <c r="G112" i="4"/>
  <c r="F112" i="4"/>
  <c r="E112" i="4"/>
  <c r="D112" i="4"/>
  <c r="G110" i="4"/>
  <c r="F110" i="4"/>
  <c r="E110" i="4"/>
  <c r="D110" i="4"/>
  <c r="G104" i="4"/>
  <c r="F104" i="4"/>
  <c r="E104" i="4"/>
  <c r="D104" i="4"/>
  <c r="G103" i="4"/>
  <c r="F103" i="4"/>
  <c r="E103" i="4"/>
  <c r="D103" i="4"/>
  <c r="G97" i="4"/>
  <c r="E97" i="4"/>
  <c r="D97" i="4"/>
  <c r="G96" i="4"/>
  <c r="F96" i="4"/>
  <c r="E96" i="4"/>
  <c r="D96" i="4"/>
  <c r="G90" i="4"/>
  <c r="F90" i="4"/>
  <c r="E90" i="4"/>
  <c r="D90" i="4"/>
  <c r="G89" i="4"/>
  <c r="F89" i="4"/>
  <c r="E89" i="4"/>
  <c r="D89" i="4"/>
  <c r="G88" i="4"/>
  <c r="F88" i="4"/>
  <c r="E88" i="4"/>
  <c r="D88" i="4"/>
  <c r="G87" i="4"/>
  <c r="F87" i="4"/>
  <c r="E87" i="4"/>
  <c r="D87" i="4"/>
  <c r="G86" i="4"/>
  <c r="F86" i="4"/>
  <c r="E86" i="4"/>
  <c r="D86" i="4"/>
  <c r="G85" i="4"/>
  <c r="F85" i="4"/>
  <c r="E85" i="4"/>
  <c r="D85" i="4"/>
  <c r="G84" i="4"/>
  <c r="F84" i="4"/>
  <c r="E84" i="4"/>
  <c r="D84" i="4"/>
  <c r="G83" i="4"/>
  <c r="F83" i="4"/>
  <c r="E83" i="4"/>
  <c r="D83" i="4"/>
  <c r="G82" i="4"/>
  <c r="F82" i="4"/>
  <c r="E82" i="4"/>
  <c r="D82" i="4"/>
  <c r="G80" i="4"/>
  <c r="F80" i="4"/>
  <c r="E80" i="4"/>
  <c r="D80" i="4"/>
  <c r="G79" i="4"/>
  <c r="F79" i="4"/>
  <c r="E79" i="4"/>
  <c r="D79" i="4"/>
  <c r="G78" i="4"/>
  <c r="F78" i="4"/>
  <c r="E78" i="4"/>
  <c r="D78" i="4"/>
  <c r="G76" i="4"/>
  <c r="F76" i="4"/>
  <c r="E76" i="4"/>
  <c r="D76" i="4"/>
  <c r="G70" i="4"/>
  <c r="F70" i="4"/>
  <c r="E70" i="4"/>
  <c r="D70" i="4"/>
  <c r="G69" i="4"/>
  <c r="F69" i="4"/>
  <c r="E69" i="4"/>
  <c r="D69" i="4"/>
  <c r="G68" i="4"/>
  <c r="F68" i="4"/>
  <c r="E68" i="4"/>
  <c r="D68" i="4"/>
  <c r="G67" i="4"/>
  <c r="F67" i="4"/>
  <c r="E67" i="4"/>
  <c r="D67" i="4"/>
  <c r="G66" i="4"/>
  <c r="F66" i="4"/>
  <c r="E66" i="4"/>
  <c r="D66" i="4"/>
  <c r="G65" i="4"/>
  <c r="F65" i="4"/>
  <c r="E65" i="4"/>
  <c r="D65" i="4"/>
  <c r="G64" i="4"/>
  <c r="F64" i="4"/>
  <c r="E64" i="4"/>
  <c r="D64" i="4"/>
  <c r="G63" i="4"/>
  <c r="F63" i="4"/>
  <c r="E63" i="4"/>
  <c r="D63" i="4"/>
  <c r="G62" i="4"/>
  <c r="F62" i="4"/>
  <c r="E62" i="4"/>
  <c r="D62" i="4"/>
  <c r="G56" i="4"/>
  <c r="F56" i="4"/>
  <c r="E56" i="4"/>
  <c r="D56" i="4"/>
  <c r="G55" i="4"/>
  <c r="F55" i="4"/>
  <c r="E55" i="4"/>
  <c r="D55" i="4"/>
  <c r="G53" i="4"/>
  <c r="F53" i="4"/>
  <c r="E53" i="4"/>
  <c r="D53" i="4"/>
  <c r="G52" i="4"/>
  <c r="F52" i="4"/>
  <c r="E52" i="4"/>
  <c r="D52" i="4"/>
  <c r="G51" i="4"/>
  <c r="F51" i="4"/>
  <c r="E51" i="4"/>
  <c r="D51" i="4"/>
  <c r="G50" i="4"/>
  <c r="F50" i="4"/>
  <c r="E50" i="4"/>
  <c r="D50" i="4"/>
  <c r="G49" i="4"/>
  <c r="F49" i="4"/>
  <c r="E49" i="4"/>
  <c r="D49" i="4"/>
  <c r="G48" i="4"/>
  <c r="F48" i="4"/>
  <c r="E48" i="4"/>
  <c r="D48" i="4"/>
  <c r="G47" i="4"/>
  <c r="F47" i="4"/>
  <c r="E47" i="4"/>
  <c r="D47" i="4"/>
  <c r="G46" i="4"/>
  <c r="F46" i="4"/>
  <c r="E46" i="4"/>
  <c r="D46" i="4"/>
  <c r="G45" i="4"/>
  <c r="F45" i="4"/>
  <c r="E45" i="4"/>
  <c r="D45" i="4"/>
  <c r="G44" i="4"/>
  <c r="F44" i="4"/>
  <c r="E44" i="4"/>
  <c r="D44" i="4"/>
  <c r="G42" i="4"/>
  <c r="F42" i="4"/>
  <c r="E42" i="4"/>
  <c r="D42" i="4"/>
  <c r="G41" i="4"/>
  <c r="F41" i="4"/>
  <c r="E41" i="4"/>
  <c r="D41" i="4"/>
  <c r="G39" i="4"/>
  <c r="F39" i="4"/>
  <c r="E39" i="4"/>
  <c r="D39" i="4"/>
  <c r="G38" i="4"/>
  <c r="F38" i="4"/>
  <c r="E38" i="4"/>
  <c r="D38" i="4"/>
  <c r="G37" i="4"/>
  <c r="F37" i="4"/>
  <c r="E37" i="4"/>
  <c r="D37" i="4"/>
  <c r="G36" i="4"/>
  <c r="F36" i="4"/>
  <c r="E36" i="4"/>
  <c r="D36" i="4"/>
  <c r="G35" i="4"/>
  <c r="F35" i="4"/>
  <c r="E35" i="4"/>
  <c r="D35" i="4"/>
  <c r="G34" i="4"/>
  <c r="F34" i="4"/>
  <c r="E34" i="4"/>
  <c r="D34" i="4"/>
  <c r="G33" i="4"/>
  <c r="F33" i="4"/>
  <c r="E33" i="4"/>
  <c r="D33" i="4"/>
  <c r="G32" i="4"/>
  <c r="F32" i="4"/>
  <c r="E32" i="4"/>
  <c r="D32" i="4"/>
  <c r="G31" i="4"/>
  <c r="F31" i="4"/>
  <c r="E31" i="4"/>
  <c r="D31" i="4"/>
  <c r="G24" i="4"/>
  <c r="F24" i="4"/>
  <c r="E24" i="4"/>
  <c r="D24" i="4"/>
  <c r="G23" i="4"/>
  <c r="F23" i="4"/>
  <c r="E23" i="4"/>
  <c r="D23" i="4"/>
  <c r="G16" i="4"/>
  <c r="F16" i="4"/>
  <c r="E16" i="4"/>
  <c r="D16" i="4"/>
  <c r="G9" i="4"/>
  <c r="F9" i="4"/>
  <c r="E9" i="4"/>
  <c r="D9" i="4"/>
  <c r="G8" i="4"/>
  <c r="F8" i="4"/>
  <c r="E8" i="4"/>
  <c r="D8" i="4"/>
  <c r="G7" i="4"/>
  <c r="F7" i="4"/>
  <c r="E7" i="4"/>
  <c r="D7" i="4"/>
  <c r="H215" i="3"/>
  <c r="O208" i="13" s="1"/>
  <c r="F215" i="3"/>
  <c r="M208" i="13" s="1"/>
  <c r="E215" i="3"/>
  <c r="L208" i="13" s="1"/>
  <c r="D215" i="3"/>
  <c r="K208" i="13" s="1"/>
  <c r="C215" i="3"/>
  <c r="C249" i="3" s="1"/>
  <c r="C31" i="1" s="1"/>
  <c r="G213" i="3"/>
  <c r="G215" i="3" s="1"/>
  <c r="H207" i="3"/>
  <c r="G207" i="3"/>
  <c r="F207" i="3"/>
  <c r="E207" i="3"/>
  <c r="D207" i="3"/>
  <c r="C207" i="3"/>
  <c r="H206" i="3"/>
  <c r="G206" i="3"/>
  <c r="F206" i="3"/>
  <c r="E206" i="3"/>
  <c r="D206" i="3"/>
  <c r="C206" i="3"/>
  <c r="H205" i="3"/>
  <c r="G205" i="3"/>
  <c r="F205" i="3"/>
  <c r="E205" i="3"/>
  <c r="D205" i="3"/>
  <c r="C205" i="3"/>
  <c r="H204" i="3"/>
  <c r="G204" i="3"/>
  <c r="F204" i="3"/>
  <c r="E204" i="3"/>
  <c r="D204" i="3"/>
  <c r="C204" i="3"/>
  <c r="H203" i="3"/>
  <c r="G203" i="3"/>
  <c r="F203" i="3"/>
  <c r="E203" i="3"/>
  <c r="D203" i="3"/>
  <c r="C203" i="3"/>
  <c r="H202" i="3"/>
  <c r="G202" i="3"/>
  <c r="F202" i="3"/>
  <c r="E202" i="3"/>
  <c r="D202" i="3"/>
  <c r="C202" i="3"/>
  <c r="H196" i="3"/>
  <c r="G196" i="3"/>
  <c r="F196" i="3"/>
  <c r="E196" i="3"/>
  <c r="D196" i="3"/>
  <c r="C196" i="3"/>
  <c r="H195" i="3"/>
  <c r="G195" i="3"/>
  <c r="F195" i="3"/>
  <c r="E195" i="3"/>
  <c r="D195" i="3"/>
  <c r="C195" i="3"/>
  <c r="H194" i="3"/>
  <c r="G194" i="3"/>
  <c r="F194" i="3"/>
  <c r="E194" i="3"/>
  <c r="D194" i="3"/>
  <c r="C194" i="3"/>
  <c r="H187" i="3"/>
  <c r="G187" i="3"/>
  <c r="F187" i="3"/>
  <c r="E187" i="3"/>
  <c r="D187" i="3"/>
  <c r="C187" i="3"/>
  <c r="H185" i="3"/>
  <c r="G185" i="3"/>
  <c r="F185" i="3"/>
  <c r="E185" i="3"/>
  <c r="D185" i="3"/>
  <c r="C185" i="3"/>
  <c r="H178" i="3"/>
  <c r="G178" i="3"/>
  <c r="F178" i="3"/>
  <c r="E178" i="3"/>
  <c r="D178" i="3"/>
  <c r="C178" i="3"/>
  <c r="H177" i="3"/>
  <c r="G177" i="3"/>
  <c r="F177" i="3"/>
  <c r="E177" i="3"/>
  <c r="D177" i="3"/>
  <c r="C177" i="3"/>
  <c r="H176" i="3"/>
  <c r="G176" i="3"/>
  <c r="F176" i="3"/>
  <c r="E176" i="3"/>
  <c r="D176" i="3"/>
  <c r="C176" i="3"/>
  <c r="H170" i="3"/>
  <c r="H171" i="3" s="1"/>
  <c r="H26" i="1" s="1"/>
  <c r="G170" i="3"/>
  <c r="G171" i="3" s="1"/>
  <c r="G26" i="1" s="1"/>
  <c r="E170" i="3"/>
  <c r="E171" i="3" s="1"/>
  <c r="E26" i="1" s="1"/>
  <c r="D170" i="3"/>
  <c r="D171" i="3" s="1"/>
  <c r="C170" i="3"/>
  <c r="C171" i="3" s="1"/>
  <c r="C26" i="1" s="1"/>
  <c r="H164" i="3"/>
  <c r="G164" i="3"/>
  <c r="F164" i="3"/>
  <c r="E164" i="3"/>
  <c r="D164" i="3"/>
  <c r="C164" i="3"/>
  <c r="H163" i="3"/>
  <c r="G163" i="3"/>
  <c r="F163" i="3"/>
  <c r="E163" i="3"/>
  <c r="D163" i="3"/>
  <c r="C163" i="3"/>
  <c r="H162" i="3"/>
  <c r="G162" i="3"/>
  <c r="F162" i="3"/>
  <c r="E162" i="3"/>
  <c r="D162" i="3"/>
  <c r="C162" i="3"/>
  <c r="H156" i="3"/>
  <c r="G156" i="3"/>
  <c r="F156" i="3"/>
  <c r="E156" i="3"/>
  <c r="D156" i="3"/>
  <c r="C156" i="3"/>
  <c r="H155" i="3"/>
  <c r="G155" i="3"/>
  <c r="F155" i="3"/>
  <c r="E155" i="3"/>
  <c r="D155" i="3"/>
  <c r="C155" i="3"/>
  <c r="H154" i="3"/>
  <c r="G154" i="3"/>
  <c r="F154" i="3"/>
  <c r="E154" i="3"/>
  <c r="D154" i="3"/>
  <c r="C154" i="3"/>
  <c r="H147" i="3"/>
  <c r="G147" i="3"/>
  <c r="E147" i="3"/>
  <c r="D147" i="3"/>
  <c r="C147" i="3"/>
  <c r="H144" i="3"/>
  <c r="G144" i="3"/>
  <c r="F144" i="3"/>
  <c r="E144" i="3"/>
  <c r="D144" i="3"/>
  <c r="C144" i="3"/>
  <c r="H143" i="3"/>
  <c r="G143" i="3"/>
  <c r="F143" i="3"/>
  <c r="E143" i="3"/>
  <c r="D143" i="3"/>
  <c r="C143" i="3"/>
  <c r="H142" i="3"/>
  <c r="G142" i="3"/>
  <c r="F142" i="3"/>
  <c r="E142" i="3"/>
  <c r="D142" i="3"/>
  <c r="C142" i="3"/>
  <c r="H141" i="3"/>
  <c r="G141" i="3"/>
  <c r="F141" i="3"/>
  <c r="E141" i="3"/>
  <c r="D141" i="3"/>
  <c r="C141" i="3"/>
  <c r="H140" i="3"/>
  <c r="G140" i="3"/>
  <c r="F140" i="3"/>
  <c r="E140" i="3"/>
  <c r="D140" i="3"/>
  <c r="C140" i="3"/>
  <c r="H139" i="3"/>
  <c r="G139" i="3"/>
  <c r="F139" i="3"/>
  <c r="E139" i="3"/>
  <c r="D139" i="3"/>
  <c r="C139" i="3"/>
  <c r="H138" i="3"/>
  <c r="G138" i="3"/>
  <c r="F138" i="3"/>
  <c r="E138" i="3"/>
  <c r="D138" i="3"/>
  <c r="C138" i="3"/>
  <c r="H137" i="3"/>
  <c r="G137" i="3"/>
  <c r="F137" i="3"/>
  <c r="E137" i="3"/>
  <c r="D137" i="3"/>
  <c r="C137" i="3"/>
  <c r="H136" i="3"/>
  <c r="G136" i="3"/>
  <c r="F136" i="3"/>
  <c r="E136" i="3"/>
  <c r="D136" i="3"/>
  <c r="C136" i="3"/>
  <c r="H134" i="3"/>
  <c r="G134" i="3"/>
  <c r="F134" i="3"/>
  <c r="E134" i="3"/>
  <c r="D134" i="3"/>
  <c r="C134" i="3"/>
  <c r="H133" i="3"/>
  <c r="G133" i="3"/>
  <c r="F133" i="3"/>
  <c r="E133" i="3"/>
  <c r="D133" i="3"/>
  <c r="C133" i="3"/>
  <c r="H127" i="3"/>
  <c r="G127" i="3"/>
  <c r="F127" i="3"/>
  <c r="E127" i="3"/>
  <c r="D127" i="3"/>
  <c r="C127" i="3"/>
  <c r="H126" i="3"/>
  <c r="G126" i="3"/>
  <c r="F126" i="3"/>
  <c r="E126" i="3"/>
  <c r="D126" i="3"/>
  <c r="C126" i="3"/>
  <c r="H120" i="3"/>
  <c r="G120" i="3"/>
  <c r="F120" i="3"/>
  <c r="E120" i="3"/>
  <c r="D120" i="3"/>
  <c r="C120" i="3"/>
  <c r="H119" i="3"/>
  <c r="G119" i="3"/>
  <c r="F119" i="3"/>
  <c r="E119" i="3"/>
  <c r="D119" i="3"/>
  <c r="C119" i="3"/>
  <c r="H118" i="3"/>
  <c r="G118" i="3"/>
  <c r="F118" i="3"/>
  <c r="E118" i="3"/>
  <c r="D118" i="3"/>
  <c r="C118" i="3"/>
  <c r="H117" i="3"/>
  <c r="G117" i="3"/>
  <c r="F117" i="3"/>
  <c r="E117" i="3"/>
  <c r="D117" i="3"/>
  <c r="C117" i="3"/>
  <c r="H116" i="3"/>
  <c r="G116" i="3"/>
  <c r="F116" i="3"/>
  <c r="E116" i="3"/>
  <c r="D116" i="3"/>
  <c r="C116" i="3"/>
  <c r="H109" i="3"/>
  <c r="F109" i="3"/>
  <c r="E109" i="3"/>
  <c r="H108" i="3"/>
  <c r="G108" i="3"/>
  <c r="F108" i="3"/>
  <c r="E108" i="3"/>
  <c r="D108" i="3"/>
  <c r="C108" i="3"/>
  <c r="H101" i="3"/>
  <c r="G101" i="3"/>
  <c r="E101" i="3"/>
  <c r="D101" i="3"/>
  <c r="C101" i="3"/>
  <c r="H100" i="3"/>
  <c r="G100" i="3"/>
  <c r="F100" i="3"/>
  <c r="E100" i="3"/>
  <c r="D100" i="3"/>
  <c r="C100" i="3"/>
  <c r="H99" i="3"/>
  <c r="G99" i="3"/>
  <c r="F99" i="3"/>
  <c r="E99" i="3"/>
  <c r="D99" i="3"/>
  <c r="C99" i="3"/>
  <c r="H93" i="3"/>
  <c r="H94" i="3" s="1"/>
  <c r="H13" i="1" s="1"/>
  <c r="G93" i="3"/>
  <c r="G94" i="3" s="1"/>
  <c r="G13" i="1" s="1"/>
  <c r="F93" i="3"/>
  <c r="F94" i="3" s="1"/>
  <c r="F13" i="1" s="1"/>
  <c r="E93" i="3"/>
  <c r="E94" i="3" s="1"/>
  <c r="E13" i="1" s="1"/>
  <c r="D93" i="3"/>
  <c r="D94" i="3" s="1"/>
  <c r="D13" i="1" s="1"/>
  <c r="C93" i="3"/>
  <c r="C94" i="3" s="1"/>
  <c r="C13" i="1" s="1"/>
  <c r="H86" i="3"/>
  <c r="G86" i="3"/>
  <c r="F86" i="3"/>
  <c r="E86" i="3"/>
  <c r="D86" i="3"/>
  <c r="C86" i="3"/>
  <c r="H85" i="3"/>
  <c r="G85" i="3"/>
  <c r="F85" i="3"/>
  <c r="E85" i="3"/>
  <c r="D85" i="3"/>
  <c r="C85" i="3"/>
  <c r="H84" i="3"/>
  <c r="G84" i="3"/>
  <c r="F84" i="3"/>
  <c r="E84" i="3"/>
  <c r="D84" i="3"/>
  <c r="C84" i="3"/>
  <c r="H78" i="3"/>
  <c r="G78" i="3"/>
  <c r="F78" i="3"/>
  <c r="E78" i="3"/>
  <c r="D78" i="3"/>
  <c r="C78" i="3"/>
  <c r="H77" i="3"/>
  <c r="G77" i="3"/>
  <c r="F77" i="3"/>
  <c r="E77" i="3"/>
  <c r="D77" i="3"/>
  <c r="C77" i="3"/>
  <c r="H76" i="3"/>
  <c r="G76" i="3"/>
  <c r="F76" i="3"/>
  <c r="E76" i="3"/>
  <c r="D76" i="3"/>
  <c r="C76" i="3"/>
  <c r="H69" i="3"/>
  <c r="G69" i="3"/>
  <c r="F69" i="3"/>
  <c r="E69" i="3"/>
  <c r="D69" i="3"/>
  <c r="C69" i="3"/>
  <c r="H68" i="3"/>
  <c r="G68" i="3"/>
  <c r="F68" i="3"/>
  <c r="E68" i="3"/>
  <c r="D68" i="3"/>
  <c r="C68" i="3"/>
  <c r="H67" i="3"/>
  <c r="G67" i="3"/>
  <c r="F67" i="3"/>
  <c r="E67" i="3"/>
  <c r="D67" i="3"/>
  <c r="C67" i="3"/>
  <c r="H66" i="3"/>
  <c r="G66" i="3"/>
  <c r="F66" i="3"/>
  <c r="E66" i="3"/>
  <c r="D66" i="3"/>
  <c r="C66" i="3"/>
  <c r="H60" i="3"/>
  <c r="G60" i="3"/>
  <c r="F60" i="3"/>
  <c r="E60" i="3"/>
  <c r="D60" i="3"/>
  <c r="C60" i="3"/>
  <c r="H59" i="3"/>
  <c r="G59" i="3"/>
  <c r="F59" i="3"/>
  <c r="E59" i="3"/>
  <c r="D59" i="3"/>
  <c r="C59" i="3"/>
  <c r="H58" i="3"/>
  <c r="G58" i="3"/>
  <c r="F58" i="3"/>
  <c r="E58" i="3"/>
  <c r="D58" i="3"/>
  <c r="C58" i="3"/>
  <c r="H57" i="3"/>
  <c r="G57" i="3"/>
  <c r="F57" i="3"/>
  <c r="E57" i="3"/>
  <c r="D57" i="3"/>
  <c r="C57" i="3"/>
  <c r="H56" i="3"/>
  <c r="G56" i="3"/>
  <c r="F56" i="3"/>
  <c r="E56" i="3"/>
  <c r="D56" i="3"/>
  <c r="C56" i="3"/>
  <c r="H55" i="3"/>
  <c r="G55" i="3"/>
  <c r="F55" i="3"/>
  <c r="E55" i="3"/>
  <c r="D55" i="3"/>
  <c r="C55" i="3"/>
  <c r="H48" i="3"/>
  <c r="H50" i="3" s="1"/>
  <c r="G48" i="3"/>
  <c r="G50" i="3" s="1"/>
  <c r="F48" i="3"/>
  <c r="E48" i="3"/>
  <c r="D48" i="3"/>
  <c r="C48" i="3"/>
  <c r="H42" i="3"/>
  <c r="H43" i="3" s="1"/>
  <c r="H17" i="1" s="1"/>
  <c r="G42" i="3"/>
  <c r="G43" i="3" s="1"/>
  <c r="G17" i="1" s="1"/>
  <c r="F42" i="3"/>
  <c r="F43" i="3" s="1"/>
  <c r="F17" i="1" s="1"/>
  <c r="E42" i="3"/>
  <c r="E43" i="3" s="1"/>
  <c r="E17" i="1" s="1"/>
  <c r="D42" i="3"/>
  <c r="D43" i="3" s="1"/>
  <c r="D17" i="1" s="1"/>
  <c r="C42" i="3"/>
  <c r="C43" i="3" s="1"/>
  <c r="C17" i="1" s="1"/>
  <c r="H37" i="3"/>
  <c r="D37" i="3"/>
  <c r="C37" i="3"/>
  <c r="C18" i="1" s="1"/>
  <c r="H30" i="3"/>
  <c r="H31" i="3" s="1"/>
  <c r="G30" i="3"/>
  <c r="G31" i="3" s="1"/>
  <c r="F30" i="3"/>
  <c r="F31" i="3" s="1"/>
  <c r="M36" i="13" s="1"/>
  <c r="E30" i="3"/>
  <c r="D30" i="3"/>
  <c r="D31" i="3" s="1"/>
  <c r="C30" i="3"/>
  <c r="C31" i="3" s="1"/>
  <c r="H23" i="3"/>
  <c r="H24" i="3" s="1"/>
  <c r="G23" i="3"/>
  <c r="G24" i="3" s="1"/>
  <c r="G16" i="1" s="1"/>
  <c r="F23" i="3"/>
  <c r="F24" i="3" s="1"/>
  <c r="F16" i="1" s="1"/>
  <c r="E23" i="3"/>
  <c r="E24" i="3" s="1"/>
  <c r="E16" i="1" s="1"/>
  <c r="D23" i="3"/>
  <c r="D24" i="3" s="1"/>
  <c r="C23" i="3"/>
  <c r="C24" i="3" s="1"/>
  <c r="C16" i="1" s="1"/>
  <c r="H16" i="3"/>
  <c r="G16" i="3"/>
  <c r="F16" i="3"/>
  <c r="E16" i="3"/>
  <c r="D16" i="3"/>
  <c r="C16" i="3"/>
  <c r="H15" i="3"/>
  <c r="G15" i="3"/>
  <c r="F15" i="3"/>
  <c r="E15" i="3"/>
  <c r="D15" i="3"/>
  <c r="C15" i="3"/>
  <c r="H14" i="3"/>
  <c r="G14" i="3"/>
  <c r="F14" i="3"/>
  <c r="E14" i="3"/>
  <c r="D14" i="3"/>
  <c r="C14" i="3"/>
  <c r="H8" i="3"/>
  <c r="H9" i="3" s="1"/>
  <c r="H15" i="1" s="1"/>
  <c r="G8" i="3"/>
  <c r="G9" i="3" s="1"/>
  <c r="G15" i="1" s="1"/>
  <c r="F8" i="3"/>
  <c r="F9" i="3" s="1"/>
  <c r="F15" i="1" s="1"/>
  <c r="E8" i="3"/>
  <c r="E9" i="3" s="1"/>
  <c r="E15" i="1" s="1"/>
  <c r="D8" i="3"/>
  <c r="D9" i="3" s="1"/>
  <c r="D15" i="1" s="1"/>
  <c r="C8" i="3"/>
  <c r="C9" i="3" s="1"/>
  <c r="C15" i="1" s="1"/>
  <c r="H44" i="2"/>
  <c r="F44" i="2"/>
  <c r="E44" i="2"/>
  <c r="D44" i="2"/>
  <c r="D116" i="7" l="1"/>
  <c r="G74" i="18"/>
  <c r="D31" i="7"/>
  <c r="H102" i="7"/>
  <c r="E39" i="7"/>
  <c r="F145" i="7"/>
  <c r="F172" i="7"/>
  <c r="F31" i="7"/>
  <c r="G145" i="7"/>
  <c r="H116" i="7"/>
  <c r="F365" i="14"/>
  <c r="F514" i="14"/>
  <c r="E365" i="14"/>
  <c r="E514" i="14"/>
  <c r="C365" i="14"/>
  <c r="C514" i="14"/>
  <c r="D365" i="14"/>
  <c r="D514" i="14"/>
  <c r="H365" i="14"/>
  <c r="H514" i="14"/>
  <c r="G365" i="14"/>
  <c r="G514" i="14"/>
  <c r="C71" i="13"/>
  <c r="C50" i="13"/>
  <c r="C51" i="13" s="1"/>
  <c r="C224" i="13" s="1"/>
  <c r="H69" i="13"/>
  <c r="H50" i="13"/>
  <c r="G50" i="13"/>
  <c r="D50" i="13"/>
  <c r="F69" i="13"/>
  <c r="F50" i="13"/>
  <c r="E50" i="13"/>
  <c r="F50" i="3"/>
  <c r="F9" i="1" s="1"/>
  <c r="E50" i="3"/>
  <c r="E9" i="1" s="1"/>
  <c r="D50" i="3"/>
  <c r="D9" i="1" s="1"/>
  <c r="C50" i="3"/>
  <c r="C9" i="1" s="1"/>
  <c r="E265" i="5"/>
  <c r="D265" i="5"/>
  <c r="D129" i="7"/>
  <c r="D138" i="13" s="1"/>
  <c r="C265" i="5"/>
  <c r="H265" i="5"/>
  <c r="G265" i="5"/>
  <c r="C41" i="12" s="1"/>
  <c r="G129" i="7"/>
  <c r="G138" i="13" s="1"/>
  <c r="G185" i="8"/>
  <c r="C847" i="6"/>
  <c r="D9" i="10"/>
  <c r="G61" i="7"/>
  <c r="H266" i="4"/>
  <c r="H647" i="14" s="1"/>
  <c r="E832" i="6"/>
  <c r="E847" i="6"/>
  <c r="E850" i="6"/>
  <c r="E856" i="6"/>
  <c r="G266" i="4"/>
  <c r="F266" i="4"/>
  <c r="G14" i="16"/>
  <c r="E863" i="6"/>
  <c r="E859" i="6"/>
  <c r="E828" i="6"/>
  <c r="E26" i="4"/>
  <c r="E761" i="4" s="1"/>
  <c r="C25" i="14"/>
  <c r="E266" i="4"/>
  <c r="H26" i="4"/>
  <c r="H633" i="14" s="1"/>
  <c r="D266" i="4"/>
  <c r="F824" i="6"/>
  <c r="D451" i="14"/>
  <c r="G451" i="14"/>
  <c r="G26" i="4"/>
  <c r="G761" i="4" s="1"/>
  <c r="D26" i="4"/>
  <c r="F818" i="6"/>
  <c r="D515" i="14"/>
  <c r="C515" i="14"/>
  <c r="C266" i="4"/>
  <c r="H166" i="14"/>
  <c r="C451" i="14"/>
  <c r="D166" i="14"/>
  <c r="H515" i="14"/>
  <c r="G515" i="14"/>
  <c r="E861" i="6"/>
  <c r="E844" i="6"/>
  <c r="D608" i="4"/>
  <c r="G608" i="4"/>
  <c r="G793" i="4" s="1"/>
  <c r="D449" i="4"/>
  <c r="D655" i="14" s="1"/>
  <c r="H119" i="4"/>
  <c r="H767" i="4" s="1"/>
  <c r="G119" i="4"/>
  <c r="G767" i="4" s="1"/>
  <c r="F449" i="4"/>
  <c r="F655" i="14" s="1"/>
  <c r="H449" i="4"/>
  <c r="H655" i="14" s="1"/>
  <c r="G658" i="14"/>
  <c r="G786" i="4"/>
  <c r="F26" i="4"/>
  <c r="F119" i="4"/>
  <c r="F767" i="4" s="1"/>
  <c r="E449" i="4"/>
  <c r="C449" i="4"/>
  <c r="C655" i="14" s="1"/>
  <c r="E119" i="4"/>
  <c r="E767" i="4" s="1"/>
  <c r="E608" i="4"/>
  <c r="G697" i="4"/>
  <c r="C608" i="4"/>
  <c r="G662" i="14"/>
  <c r="G790" i="4"/>
  <c r="H608" i="4"/>
  <c r="H665" i="14" s="1"/>
  <c r="G645" i="14"/>
  <c r="G771" i="4"/>
  <c r="G449" i="4"/>
  <c r="G783" i="4" s="1"/>
  <c r="G751" i="4"/>
  <c r="G797" i="4" s="1"/>
  <c r="D119" i="4"/>
  <c r="D767" i="4" s="1"/>
  <c r="E102" i="7"/>
  <c r="O17" i="13"/>
  <c r="H16" i="1"/>
  <c r="O51" i="13"/>
  <c r="H9" i="1"/>
  <c r="D102" i="7"/>
  <c r="K17" i="13"/>
  <c r="D16" i="1"/>
  <c r="K167" i="13"/>
  <c r="K168" i="13" s="1"/>
  <c r="D26" i="1"/>
  <c r="D61" i="7"/>
  <c r="D207" i="7" s="1"/>
  <c r="E67" i="7"/>
  <c r="I140" i="5"/>
  <c r="F264" i="5"/>
  <c r="F129" i="7"/>
  <c r="F138" i="13" s="1"/>
  <c r="I186" i="5"/>
  <c r="F266" i="5"/>
  <c r="F268" i="5"/>
  <c r="F269" i="5"/>
  <c r="F243" i="5"/>
  <c r="F244" i="5"/>
  <c r="F245" i="5"/>
  <c r="F256" i="5"/>
  <c r="F247" i="5"/>
  <c r="F248" i="5"/>
  <c r="F78" i="7"/>
  <c r="F79" i="7" s="1"/>
  <c r="F210" i="7" s="1"/>
  <c r="F251" i="5"/>
  <c r="M130" i="14"/>
  <c r="F641" i="14"/>
  <c r="G111" i="3"/>
  <c r="G20" i="1" s="1"/>
  <c r="M209" i="13"/>
  <c r="H302" i="14"/>
  <c r="G302" i="14"/>
  <c r="F302" i="14"/>
  <c r="E302" i="14"/>
  <c r="E319" i="14" s="1"/>
  <c r="D302" i="14"/>
  <c r="D319" i="14" s="1"/>
  <c r="C302" i="14"/>
  <c r="C319" i="14" s="1"/>
  <c r="H834" i="6"/>
  <c r="I11" i="16"/>
  <c r="H828" i="6"/>
  <c r="I15" i="16"/>
  <c r="H856" i="6"/>
  <c r="I13" i="16"/>
  <c r="H857" i="6"/>
  <c r="I14" i="16"/>
  <c r="H826" i="6"/>
  <c r="I10" i="16"/>
  <c r="H844" i="6"/>
  <c r="I12" i="16"/>
  <c r="H845" i="6"/>
  <c r="I28" i="16"/>
  <c r="H863" i="6"/>
  <c r="I16" i="16"/>
  <c r="G36" i="14"/>
  <c r="G210" i="14"/>
  <c r="G398" i="14"/>
  <c r="G408" i="14" s="1"/>
  <c r="G208" i="14"/>
  <c r="G483" i="14"/>
  <c r="G157" i="14"/>
  <c r="D39" i="7"/>
  <c r="D205" i="7" s="1"/>
  <c r="F325" i="14"/>
  <c r="F329" i="14" s="1"/>
  <c r="F205" i="14"/>
  <c r="F71" i="14"/>
  <c r="F208" i="14"/>
  <c r="E171" i="14"/>
  <c r="E180" i="14" s="1"/>
  <c r="E204" i="14"/>
  <c r="F531" i="14"/>
  <c r="F206" i="14"/>
  <c r="F383" i="14"/>
  <c r="F391" i="14" s="1"/>
  <c r="G92" i="14"/>
  <c r="G94" i="14" s="1"/>
  <c r="G211" i="14"/>
  <c r="H533" i="14"/>
  <c r="H541" i="14" s="1"/>
  <c r="H211" i="14"/>
  <c r="E69" i="14"/>
  <c r="E203" i="14"/>
  <c r="E366" i="14"/>
  <c r="E205" i="14"/>
  <c r="F437" i="14"/>
  <c r="F451" i="14" s="1"/>
  <c r="F211" i="14"/>
  <c r="G307" i="14"/>
  <c r="G477" i="14"/>
  <c r="H439" i="14"/>
  <c r="H451" i="14" s="1"/>
  <c r="H208" i="14"/>
  <c r="F266" i="14"/>
  <c r="F204" i="14"/>
  <c r="F56" i="14"/>
  <c r="F64" i="14" s="1"/>
  <c r="F207" i="14"/>
  <c r="C70" i="3"/>
  <c r="E111" i="3"/>
  <c r="F40" i="8"/>
  <c r="F597" i="8" s="1"/>
  <c r="E500" i="14"/>
  <c r="E515" i="14" s="1"/>
  <c r="E206" i="14"/>
  <c r="G275" i="14"/>
  <c r="G21" i="8"/>
  <c r="G596" i="8" s="1"/>
  <c r="G16" i="13"/>
  <c r="G17" i="13" s="1"/>
  <c r="G220" i="13" s="1"/>
  <c r="G17" i="7"/>
  <c r="E49" i="13"/>
  <c r="E116" i="7"/>
  <c r="E216" i="7" s="1"/>
  <c r="E140" i="13"/>
  <c r="E145" i="7"/>
  <c r="D140" i="13"/>
  <c r="D145" i="7"/>
  <c r="E16" i="13"/>
  <c r="E17" i="13" s="1"/>
  <c r="E220" i="13" s="1"/>
  <c r="E17" i="7"/>
  <c r="D9" i="13"/>
  <c r="D10" i="13" s="1"/>
  <c r="D218" i="13" s="1"/>
  <c r="D54" i="7"/>
  <c r="D206" i="7" s="1"/>
  <c r="G107" i="13"/>
  <c r="G85" i="7"/>
  <c r="G211" i="7" s="1"/>
  <c r="J211" i="7" s="1"/>
  <c r="K211" i="7" s="1"/>
  <c r="F145" i="13"/>
  <c r="F102" i="7"/>
  <c r="C139" i="13"/>
  <c r="C172" i="7"/>
  <c r="D111" i="3"/>
  <c r="C111" i="3"/>
  <c r="E153" i="13"/>
  <c r="E137" i="7"/>
  <c r="E218" i="7" s="1"/>
  <c r="E9" i="13"/>
  <c r="E10" i="13" s="1"/>
  <c r="E218" i="13" s="1"/>
  <c r="E54" i="7"/>
  <c r="E206" i="7" s="1"/>
  <c r="F37" i="3"/>
  <c r="M23" i="13" s="1"/>
  <c r="D16" i="13"/>
  <c r="D17" i="13" s="1"/>
  <c r="D220" i="13" s="1"/>
  <c r="D17" i="7"/>
  <c r="H56" i="13"/>
  <c r="H61" i="13" s="1"/>
  <c r="H225" i="13" s="1"/>
  <c r="H24" i="7"/>
  <c r="H108" i="7"/>
  <c r="H215" i="7" s="1"/>
  <c r="H153" i="13"/>
  <c r="H137" i="7"/>
  <c r="H218" i="7" s="1"/>
  <c r="H140" i="13"/>
  <c r="H145" i="7"/>
  <c r="G108" i="7"/>
  <c r="G215" i="7" s="1"/>
  <c r="J215" i="7" s="1"/>
  <c r="K215" i="7" s="1"/>
  <c r="F17" i="7"/>
  <c r="H111" i="3"/>
  <c r="H20" i="1" s="1"/>
  <c r="F252" i="8"/>
  <c r="F610" i="8" s="1"/>
  <c r="F151" i="13"/>
  <c r="F39" i="7"/>
  <c r="F9" i="13"/>
  <c r="F10" i="13" s="1"/>
  <c r="F218" i="13" s="1"/>
  <c r="F54" i="7"/>
  <c r="F206" i="7" s="1"/>
  <c r="E139" i="13"/>
  <c r="E172" i="7"/>
  <c r="E222" i="7" s="1"/>
  <c r="D56" i="13"/>
  <c r="D61" i="13" s="1"/>
  <c r="D225" i="13" s="1"/>
  <c r="D24" i="7"/>
  <c r="D203" i="7" s="1"/>
  <c r="H107" i="13"/>
  <c r="H85" i="7"/>
  <c r="H211" i="7" s="1"/>
  <c r="G145" i="13"/>
  <c r="G102" i="7"/>
  <c r="G214" i="7" s="1"/>
  <c r="J214" i="7" s="1"/>
  <c r="K214" i="7" s="1"/>
  <c r="E37" i="3"/>
  <c r="E229" i="3" s="1"/>
  <c r="H9" i="13"/>
  <c r="H10" i="13" s="1"/>
  <c r="H218" i="13" s="1"/>
  <c r="H54" i="7"/>
  <c r="F173" i="13"/>
  <c r="F175" i="13" s="1"/>
  <c r="F238" i="13" s="1"/>
  <c r="F61" i="7"/>
  <c r="E107" i="13"/>
  <c r="E85" i="7"/>
  <c r="E211" i="7" s="1"/>
  <c r="G49" i="13"/>
  <c r="G116" i="7"/>
  <c r="G153" i="13"/>
  <c r="G137" i="7"/>
  <c r="G218" i="7" s="1"/>
  <c r="J218" i="7" s="1"/>
  <c r="K218" i="7" s="1"/>
  <c r="G139" i="13"/>
  <c r="G172" i="7"/>
  <c r="G222" i="7" s="1"/>
  <c r="J222" i="7" s="1"/>
  <c r="K222" i="7" s="1"/>
  <c r="E93" i="13"/>
  <c r="E94" i="13" s="1"/>
  <c r="E230" i="13" s="1"/>
  <c r="E31" i="7"/>
  <c r="E204" i="7" s="1"/>
  <c r="D153" i="13"/>
  <c r="D137" i="7"/>
  <c r="D218" i="7" s="1"/>
  <c r="H16" i="13"/>
  <c r="H17" i="13" s="1"/>
  <c r="H220" i="13" s="1"/>
  <c r="H17" i="7"/>
  <c r="H202" i="7" s="1"/>
  <c r="G151" i="13"/>
  <c r="G39" i="7"/>
  <c r="G205" i="7" s="1"/>
  <c r="J205" i="7" s="1"/>
  <c r="K205" i="7" s="1"/>
  <c r="G9" i="13"/>
  <c r="G10" i="13" s="1"/>
  <c r="G218" i="13" s="1"/>
  <c r="G54" i="7"/>
  <c r="G206" i="7" s="1"/>
  <c r="J206" i="7" s="1"/>
  <c r="K206" i="7" s="1"/>
  <c r="E173" i="13"/>
  <c r="E175" i="13" s="1"/>
  <c r="E238" i="13" s="1"/>
  <c r="E61" i="7"/>
  <c r="E207" i="7" s="1"/>
  <c r="E108" i="13"/>
  <c r="E108" i="7"/>
  <c r="E215" i="7" s="1"/>
  <c r="F49" i="13"/>
  <c r="F116" i="7"/>
  <c r="F153" i="13"/>
  <c r="F137" i="7"/>
  <c r="F218" i="7" s="1"/>
  <c r="D108" i="7"/>
  <c r="D215" i="7" s="1"/>
  <c r="F111" i="3"/>
  <c r="C360" i="14"/>
  <c r="G406" i="4"/>
  <c r="G781" i="4" s="1"/>
  <c r="C98" i="4"/>
  <c r="G241" i="14"/>
  <c r="G365" i="8"/>
  <c r="G616" i="8" s="1"/>
  <c r="H263" i="14"/>
  <c r="H21" i="8"/>
  <c r="H596" i="8" s="1"/>
  <c r="H15" i="14"/>
  <c r="H17" i="14" s="1"/>
  <c r="H588" i="8"/>
  <c r="H628" i="8" s="1"/>
  <c r="G265" i="14"/>
  <c r="G55" i="8"/>
  <c r="G598" i="8" s="1"/>
  <c r="F241" i="14"/>
  <c r="F365" i="8"/>
  <c r="F616" i="8" s="1"/>
  <c r="G482" i="14"/>
  <c r="G330" i="8"/>
  <c r="G614" i="8" s="1"/>
  <c r="H482" i="14"/>
  <c r="H330" i="8"/>
  <c r="H614" i="8" s="1"/>
  <c r="H264" i="14"/>
  <c r="H40" i="8"/>
  <c r="H597" i="8" s="1"/>
  <c r="F21" i="8"/>
  <c r="F596" i="8" s="1"/>
  <c r="E40" i="8"/>
  <c r="E597" i="8" s="1"/>
  <c r="E588" i="8"/>
  <c r="E628" i="8" s="1"/>
  <c r="F265" i="14"/>
  <c r="F55" i="8"/>
  <c r="F598" i="8" s="1"/>
  <c r="D23" i="14"/>
  <c r="D25" i="14" s="1"/>
  <c r="F482" i="14"/>
  <c r="F330" i="8"/>
  <c r="F614" i="8" s="1"/>
  <c r="G240" i="14"/>
  <c r="G349" i="8"/>
  <c r="G615" i="8" s="1"/>
  <c r="E241" i="14"/>
  <c r="E365" i="8"/>
  <c r="E616" i="8" s="1"/>
  <c r="D15" i="14"/>
  <c r="D17" i="14" s="1"/>
  <c r="D588" i="8"/>
  <c r="D628" i="8" s="1"/>
  <c r="C41" i="14"/>
  <c r="C252" i="8"/>
  <c r="C610" i="8" s="1"/>
  <c r="D22" i="11" s="1"/>
  <c r="E22" i="11" s="1"/>
  <c r="H265" i="14"/>
  <c r="H55" i="8"/>
  <c r="H598" i="8" s="1"/>
  <c r="H241" i="14"/>
  <c r="H247" i="14" s="1"/>
  <c r="H365" i="8"/>
  <c r="H616" i="8" s="1"/>
  <c r="H41" i="14"/>
  <c r="H51" i="14" s="1"/>
  <c r="H252" i="8"/>
  <c r="H610" i="8" s="1"/>
  <c r="E21" i="8"/>
  <c r="E596" i="8" s="1"/>
  <c r="D40" i="8"/>
  <c r="D597" i="8" s="1"/>
  <c r="G252" i="8"/>
  <c r="G610" i="8" s="1"/>
  <c r="E265" i="14"/>
  <c r="E55" i="8"/>
  <c r="E598" i="8" s="1"/>
  <c r="E482" i="14"/>
  <c r="E330" i="8"/>
  <c r="E614" i="8" s="1"/>
  <c r="F240" i="14"/>
  <c r="F349" i="8"/>
  <c r="F615" i="8" s="1"/>
  <c r="D241" i="14"/>
  <c r="D365" i="8"/>
  <c r="D616" i="8" s="1"/>
  <c r="H23" i="14"/>
  <c r="H25" i="14" s="1"/>
  <c r="D21" i="8"/>
  <c r="D596" i="8" s="1"/>
  <c r="D265" i="14"/>
  <c r="D55" i="8"/>
  <c r="D598" i="8" s="1"/>
  <c r="D482" i="14"/>
  <c r="D330" i="8"/>
  <c r="D614" i="8" s="1"/>
  <c r="E240" i="14"/>
  <c r="E349" i="8"/>
  <c r="E615" i="8" s="1"/>
  <c r="E252" i="8"/>
  <c r="E610" i="8" s="1"/>
  <c r="D41" i="14"/>
  <c r="D51" i="14" s="1"/>
  <c r="D252" i="8"/>
  <c r="D240" i="14"/>
  <c r="D349" i="8"/>
  <c r="G40" i="8"/>
  <c r="G597" i="8" s="1"/>
  <c r="H360" i="14"/>
  <c r="G180" i="14"/>
  <c r="G360" i="14"/>
  <c r="E360" i="14"/>
  <c r="F360" i="14"/>
  <c r="H180" i="14"/>
  <c r="C180" i="14"/>
  <c r="D360" i="14"/>
  <c r="G41" i="14"/>
  <c r="C546" i="4"/>
  <c r="C661" i="14" s="1"/>
  <c r="C406" i="4"/>
  <c r="C653" i="14" s="1"/>
  <c r="C105" i="4"/>
  <c r="C638" i="14" s="1"/>
  <c r="F432" i="4"/>
  <c r="F654" i="14" s="1"/>
  <c r="F199" i="4"/>
  <c r="F643" i="14" s="1"/>
  <c r="C213" i="4"/>
  <c r="C644" i="14" s="1"/>
  <c r="C220" i="4"/>
  <c r="C646" i="14" s="1"/>
  <c r="F166" i="4"/>
  <c r="C166" i="4"/>
  <c r="E199" i="4"/>
  <c r="E643" i="14" s="1"/>
  <c r="G213" i="4"/>
  <c r="C388" i="4"/>
  <c r="C651" i="14" s="1"/>
  <c r="C304" i="4"/>
  <c r="C649" i="14" s="1"/>
  <c r="C291" i="4"/>
  <c r="C648" i="14" s="1"/>
  <c r="C158" i="4"/>
  <c r="C642" i="14" s="1"/>
  <c r="C11" i="4"/>
  <c r="C631" i="14" s="1"/>
  <c r="D199" i="4"/>
  <c r="D643" i="14" s="1"/>
  <c r="F213" i="4"/>
  <c r="C637" i="4"/>
  <c r="C508" i="4"/>
  <c r="C484" i="4"/>
  <c r="C657" i="14" s="1"/>
  <c r="C399" i="4"/>
  <c r="C652" i="14" s="1"/>
  <c r="C119" i="4"/>
  <c r="C639" i="14" s="1"/>
  <c r="C91" i="4"/>
  <c r="H432" i="4"/>
  <c r="H654" i="14" s="1"/>
  <c r="H199" i="4"/>
  <c r="H643" i="14" s="1"/>
  <c r="G432" i="4"/>
  <c r="E213" i="4"/>
  <c r="E644" i="14" s="1"/>
  <c r="D213" i="4"/>
  <c r="C538" i="4"/>
  <c r="C660" i="14" s="1"/>
  <c r="C432" i="4"/>
  <c r="C654" i="14" s="1"/>
  <c r="C337" i="4"/>
  <c r="C650" i="14" s="1"/>
  <c r="C199" i="4"/>
  <c r="C643" i="14" s="1"/>
  <c r="C71" i="4"/>
  <c r="C763" i="4" s="1"/>
  <c r="C465" i="4"/>
  <c r="C656" i="14" s="1"/>
  <c r="H213" i="4"/>
  <c r="H644" i="14" s="1"/>
  <c r="E432" i="4"/>
  <c r="E654" i="14" s="1"/>
  <c r="E166" i="4"/>
  <c r="H166" i="4"/>
  <c r="G199" i="4"/>
  <c r="D432" i="4"/>
  <c r="D654" i="14" s="1"/>
  <c r="C617" i="4"/>
  <c r="C666" i="14" s="1"/>
  <c r="C584" i="4"/>
  <c r="C664" i="14" s="1"/>
  <c r="C576" i="4"/>
  <c r="C663" i="14" s="1"/>
  <c r="C147" i="4"/>
  <c r="C641" i="14" s="1"/>
  <c r="C140" i="4"/>
  <c r="C640" i="14" s="1"/>
  <c r="C18" i="4"/>
  <c r="E46" i="10"/>
  <c r="C57" i="4"/>
  <c r="G291" i="4"/>
  <c r="G776" i="4" s="1"/>
  <c r="G304" i="4"/>
  <c r="G777" i="4" s="1"/>
  <c r="G465" i="4"/>
  <c r="G784" i="4" s="1"/>
  <c r="G617" i="4"/>
  <c r="G508" i="4"/>
  <c r="G787" i="4" s="1"/>
  <c r="G337" i="4"/>
  <c r="G778" i="4" s="1"/>
  <c r="G11" i="4"/>
  <c r="G98" i="4"/>
  <c r="G765" i="4" s="1"/>
  <c r="G546" i="4"/>
  <c r="G789" i="4" s="1"/>
  <c r="G399" i="4"/>
  <c r="G780" i="4" s="1"/>
  <c r="G538" i="4"/>
  <c r="G788" i="4" s="1"/>
  <c r="G584" i="4"/>
  <c r="F34" i="2"/>
  <c r="F786" i="4"/>
  <c r="G57" i="4"/>
  <c r="G762" i="4" s="1"/>
  <c r="G105" i="4"/>
  <c r="G140" i="4"/>
  <c r="G768" i="4" s="1"/>
  <c r="G71" i="4"/>
  <c r="G763" i="4" s="1"/>
  <c r="G158" i="4"/>
  <c r="G388" i="4"/>
  <c r="G779" i="4" s="1"/>
  <c r="G484" i="4"/>
  <c r="G91" i="4"/>
  <c r="G764" i="4" s="1"/>
  <c r="G220" i="4"/>
  <c r="G774" i="4" s="1"/>
  <c r="G637" i="4"/>
  <c r="G795" i="4" s="1"/>
  <c r="G576" i="4"/>
  <c r="C40" i="12"/>
  <c r="G820" i="6"/>
  <c r="E824" i="6"/>
  <c r="E851" i="6"/>
  <c r="E864" i="6"/>
  <c r="D52" i="12"/>
  <c r="D37" i="12"/>
  <c r="D32" i="12"/>
  <c r="G835" i="6"/>
  <c r="G836" i="6"/>
  <c r="G838" i="6"/>
  <c r="H17" i="16" s="1"/>
  <c r="G839" i="6"/>
  <c r="H21" i="16" s="1"/>
  <c r="G841" i="6"/>
  <c r="G842" i="6"/>
  <c r="H23" i="16" s="1"/>
  <c r="E845" i="6"/>
  <c r="E840" i="6"/>
  <c r="G831" i="6"/>
  <c r="H18" i="16" s="1"/>
  <c r="G832" i="6"/>
  <c r="G865" i="6"/>
  <c r="G817" i="6"/>
  <c r="G827" i="6"/>
  <c r="H40" i="16" s="1"/>
  <c r="G828" i="6"/>
  <c r="G829" i="6"/>
  <c r="G830" i="6"/>
  <c r="G852" i="6"/>
  <c r="G853" i="6"/>
  <c r="D41" i="12"/>
  <c r="E41" i="12" s="1"/>
  <c r="G860" i="6"/>
  <c r="G861" i="6"/>
  <c r="G863" i="6"/>
  <c r="D11" i="12"/>
  <c r="G848" i="6"/>
  <c r="G849" i="6"/>
  <c r="H26" i="16" s="1"/>
  <c r="G850" i="6"/>
  <c r="D68" i="12"/>
  <c r="E68" i="12" s="1"/>
  <c r="G858" i="6"/>
  <c r="G859" i="6"/>
  <c r="H22" i="16" s="1"/>
  <c r="G821" i="6"/>
  <c r="G822" i="6"/>
  <c r="G823" i="6"/>
  <c r="G844" i="6"/>
  <c r="D40" i="12"/>
  <c r="G846" i="6"/>
  <c r="H24" i="16" s="1"/>
  <c r="E854" i="6"/>
  <c r="F399" i="4"/>
  <c r="E825" i="6"/>
  <c r="G862" i="6"/>
  <c r="D70" i="12" s="1"/>
  <c r="E70" i="12" s="1"/>
  <c r="F821" i="6"/>
  <c r="F822" i="6"/>
  <c r="F823" i="6"/>
  <c r="F843" i="6"/>
  <c r="F844" i="6"/>
  <c r="F846" i="6"/>
  <c r="F820" i="6"/>
  <c r="F835" i="6"/>
  <c r="F836" i="6"/>
  <c r="F837" i="6"/>
  <c r="F838" i="6"/>
  <c r="F839" i="6"/>
  <c r="F841" i="6"/>
  <c r="F842" i="6"/>
  <c r="F865" i="6"/>
  <c r="F831" i="6"/>
  <c r="F832" i="6"/>
  <c r="F833" i="6"/>
  <c r="F834" i="6"/>
  <c r="F825" i="6"/>
  <c r="F826" i="6"/>
  <c r="F827" i="6"/>
  <c r="F828" i="6"/>
  <c r="F829" i="6"/>
  <c r="F830" i="6"/>
  <c r="F852" i="6"/>
  <c r="F853" i="6"/>
  <c r="F854" i="6"/>
  <c r="F862" i="6"/>
  <c r="F860" i="6"/>
  <c r="F861" i="6"/>
  <c r="F863" i="6"/>
  <c r="F864" i="6"/>
  <c r="F847" i="6"/>
  <c r="F848" i="6"/>
  <c r="F849" i="6"/>
  <c r="F850" i="6"/>
  <c r="F851" i="6"/>
  <c r="F857" i="6"/>
  <c r="F858" i="6"/>
  <c r="F859" i="6"/>
  <c r="F840" i="6"/>
  <c r="D108" i="13"/>
  <c r="D110" i="13" s="1"/>
  <c r="E65" i="10"/>
  <c r="E209" i="7"/>
  <c r="D399" i="4"/>
  <c r="G194" i="7"/>
  <c r="G224" i="7" s="1"/>
  <c r="J224" i="7" s="1"/>
  <c r="K224" i="7" s="1"/>
  <c r="F160" i="13"/>
  <c r="F161" i="13" s="1"/>
  <c r="F236" i="13" s="1"/>
  <c r="G87" i="13"/>
  <c r="G88" i="13" s="1"/>
  <c r="G228" i="13" s="1"/>
  <c r="J269" i="8"/>
  <c r="D8" i="12"/>
  <c r="G843" i="6"/>
  <c r="E21" i="10"/>
  <c r="O209" i="13"/>
  <c r="L209" i="13"/>
  <c r="K209" i="13"/>
  <c r="H79" i="3"/>
  <c r="O80" i="13" s="1"/>
  <c r="E399" i="4"/>
  <c r="E28" i="2" s="1"/>
  <c r="J9" i="8"/>
  <c r="H399" i="4"/>
  <c r="H652" i="14" s="1"/>
  <c r="J308" i="8"/>
  <c r="C329" i="14"/>
  <c r="D329" i="14"/>
  <c r="P587" i="8"/>
  <c r="G587" i="8" s="1"/>
  <c r="G622" i="14" s="1"/>
  <c r="G329" i="14"/>
  <c r="H329" i="14"/>
  <c r="E329" i="14"/>
  <c r="F156" i="7"/>
  <c r="F220" i="7" s="1"/>
  <c r="F304" i="14"/>
  <c r="J152" i="8"/>
  <c r="J425" i="8"/>
  <c r="P586" i="8"/>
  <c r="G586" i="8" s="1"/>
  <c r="G584" i="14" s="1"/>
  <c r="G585" i="14" s="1"/>
  <c r="J423" i="8"/>
  <c r="H216" i="7"/>
  <c r="D195" i="13"/>
  <c r="C196" i="13"/>
  <c r="G196" i="13"/>
  <c r="L163" i="8"/>
  <c r="E38" i="10"/>
  <c r="D196" i="13"/>
  <c r="H196" i="13"/>
  <c r="J389" i="8"/>
  <c r="E196" i="13"/>
  <c r="J279" i="8"/>
  <c r="J286" i="8"/>
  <c r="J10" i="8"/>
  <c r="J424" i="8"/>
  <c r="J32" i="8"/>
  <c r="F311" i="14"/>
  <c r="J18" i="8"/>
  <c r="F485" i="14"/>
  <c r="C154" i="14"/>
  <c r="C166" i="14" s="1"/>
  <c r="J15" i="8"/>
  <c r="E147" i="14"/>
  <c r="E166" i="14" s="1"/>
  <c r="H195" i="13"/>
  <c r="G195" i="13"/>
  <c r="F195" i="13"/>
  <c r="E195" i="13"/>
  <c r="J360" i="8"/>
  <c r="E336" i="14"/>
  <c r="J289" i="8"/>
  <c r="J427" i="8"/>
  <c r="E28" i="10"/>
  <c r="F94" i="14"/>
  <c r="D98" i="4"/>
  <c r="J430" i="8"/>
  <c r="D336" i="14"/>
  <c r="C840" i="6"/>
  <c r="M37" i="13"/>
  <c r="G130" i="14"/>
  <c r="F494" i="14"/>
  <c r="E10" i="14"/>
  <c r="F336" i="14"/>
  <c r="E541" i="14"/>
  <c r="C55" i="8"/>
  <c r="C598" i="8" s="1"/>
  <c r="D10" i="11" s="1"/>
  <c r="J310" i="8"/>
  <c r="H415" i="8"/>
  <c r="H619" i="8" s="1"/>
  <c r="J426" i="8"/>
  <c r="E404" i="14"/>
  <c r="E408" i="14" s="1"/>
  <c r="D94" i="14"/>
  <c r="C227" i="8"/>
  <c r="C608" i="8" s="1"/>
  <c r="D20" i="11" s="1"/>
  <c r="E20" i="11" s="1"/>
  <c r="C127" i="8"/>
  <c r="C602" i="8" s="1"/>
  <c r="D14" i="11" s="1"/>
  <c r="C504" i="8"/>
  <c r="C624" i="8" s="1"/>
  <c r="D36" i="11" s="1"/>
  <c r="E36" i="11" s="1"/>
  <c r="J581" i="8"/>
  <c r="E444" i="14"/>
  <c r="E451" i="14" s="1"/>
  <c r="F406" i="4"/>
  <c r="F653" i="14" s="1"/>
  <c r="H504" i="8"/>
  <c r="H624" i="8" s="1"/>
  <c r="E147" i="4"/>
  <c r="C142" i="8"/>
  <c r="C603" i="8" s="1"/>
  <c r="D15" i="11" s="1"/>
  <c r="H216" i="8"/>
  <c r="H607" i="8" s="1"/>
  <c r="H227" i="8"/>
  <c r="H608" i="8" s="1"/>
  <c r="H274" i="8"/>
  <c r="H612" i="8" s="1"/>
  <c r="H301" i="8"/>
  <c r="H611" i="8" s="1"/>
  <c r="H479" i="8"/>
  <c r="H622" i="8" s="1"/>
  <c r="G430" i="14"/>
  <c r="E107" i="14"/>
  <c r="J172" i="8"/>
  <c r="J205" i="8"/>
  <c r="H242" i="8"/>
  <c r="H609" i="8" s="1"/>
  <c r="J309" i="8"/>
  <c r="F218" i="14"/>
  <c r="H315" i="8"/>
  <c r="H613" i="8" s="1"/>
  <c r="H142" i="8"/>
  <c r="H603" i="8" s="1"/>
  <c r="C315" i="8"/>
  <c r="C613" i="8" s="1"/>
  <c r="D25" i="11" s="1"/>
  <c r="E617" i="4"/>
  <c r="H102" i="8"/>
  <c r="H601" i="8" s="1"/>
  <c r="J327" i="8"/>
  <c r="J377" i="8"/>
  <c r="C526" i="8"/>
  <c r="C625" i="8" s="1"/>
  <c r="D37" i="11" s="1"/>
  <c r="F71" i="4"/>
  <c r="F635" i="14" s="1"/>
  <c r="C495" i="8"/>
  <c r="C623" i="8" s="1"/>
  <c r="D35" i="11" s="1"/>
  <c r="E35" i="11" s="1"/>
  <c r="H495" i="8"/>
  <c r="H623" i="8" s="1"/>
  <c r="F107" i="14"/>
  <c r="E94" i="14"/>
  <c r="E637" i="4"/>
  <c r="E194" i="7"/>
  <c r="E224" i="7" s="1"/>
  <c r="J421" i="8"/>
  <c r="D11" i="4"/>
  <c r="D71" i="4"/>
  <c r="D18" i="4"/>
  <c r="K17" i="14" s="1"/>
  <c r="G147" i="4"/>
  <c r="G769" i="4" s="1"/>
  <c r="E584" i="4"/>
  <c r="D258" i="14"/>
  <c r="C349" i="8"/>
  <c r="C615" i="8" s="1"/>
  <c r="D27" i="11" s="1"/>
  <c r="F617" i="4"/>
  <c r="C365" i="8"/>
  <c r="C616" i="8" s="1"/>
  <c r="D28" i="11" s="1"/>
  <c r="E28" i="11" s="1"/>
  <c r="C383" i="8"/>
  <c r="C617" i="8" s="1"/>
  <c r="D29" i="11" s="1"/>
  <c r="E29" i="11" s="1"/>
  <c r="J554" i="8"/>
  <c r="J422" i="8"/>
  <c r="E11" i="4"/>
  <c r="E71" i="4"/>
  <c r="E763" i="4" s="1"/>
  <c r="E98" i="4"/>
  <c r="D147" i="4"/>
  <c r="E406" i="4"/>
  <c r="D617" i="4"/>
  <c r="J182" i="8"/>
  <c r="C588" i="8"/>
  <c r="C628" i="8" s="1"/>
  <c r="E220" i="4"/>
  <c r="D406" i="4"/>
  <c r="C330" i="8"/>
  <c r="C614" i="8" s="1"/>
  <c r="D26" i="11" s="1"/>
  <c r="E26" i="11" s="1"/>
  <c r="J346" i="8"/>
  <c r="F465" i="4"/>
  <c r="H86" i="8"/>
  <c r="H599" i="8" s="1"/>
  <c r="J82" i="8"/>
  <c r="J428" i="8"/>
  <c r="F430" i="14"/>
  <c r="E64" i="14"/>
  <c r="E459" i="14"/>
  <c r="J420" i="8"/>
  <c r="E430" i="14"/>
  <c r="E87" i="14"/>
  <c r="J34" i="8"/>
  <c r="D391" i="14"/>
  <c r="D130" i="14"/>
  <c r="C102" i="8"/>
  <c r="C601" i="8" s="1"/>
  <c r="D13" i="11" s="1"/>
  <c r="E13" i="11" s="1"/>
  <c r="H197" i="8"/>
  <c r="H606" i="8" s="1"/>
  <c r="C216" i="8"/>
  <c r="C607" i="8" s="1"/>
  <c r="D19" i="11" s="1"/>
  <c r="D494" i="14"/>
  <c r="C242" i="8"/>
  <c r="C609" i="8" s="1"/>
  <c r="D21" i="11" s="1"/>
  <c r="J344" i="8"/>
  <c r="C395" i="8"/>
  <c r="C618" i="8" s="1"/>
  <c r="D30" i="11" s="1"/>
  <c r="C479" i="8"/>
  <c r="C622" i="8" s="1"/>
  <c r="D34" i="11" s="1"/>
  <c r="H560" i="8"/>
  <c r="H627" i="8" s="1"/>
  <c r="F76" i="14"/>
  <c r="D541" i="14"/>
  <c r="G336" i="14"/>
  <c r="G391" i="14"/>
  <c r="H127" i="8"/>
  <c r="H602" i="8" s="1"/>
  <c r="D10" i="14"/>
  <c r="C197" i="8"/>
  <c r="C606" i="8" s="1"/>
  <c r="D18" i="11" s="1"/>
  <c r="E18" i="11" s="1"/>
  <c r="J311" i="8"/>
  <c r="H615" i="8"/>
  <c r="G459" i="14"/>
  <c r="C415" i="8"/>
  <c r="C619" i="8" s="1"/>
  <c r="D31" i="11" s="1"/>
  <c r="J446" i="8"/>
  <c r="J519" i="8"/>
  <c r="J555" i="8"/>
  <c r="H383" i="8"/>
  <c r="H617" i="8" s="1"/>
  <c r="G834" i="6"/>
  <c r="A2" i="18"/>
  <c r="A3" i="15"/>
  <c r="A1" i="16"/>
  <c r="L67" i="8"/>
  <c r="L69" i="8" s="1"/>
  <c r="C202" i="14" s="1"/>
  <c r="C226" i="14" s="1"/>
  <c r="M315" i="8"/>
  <c r="N67" i="8"/>
  <c r="N69" i="8" s="1"/>
  <c r="E202" i="14" s="1"/>
  <c r="N315" i="8"/>
  <c r="O67" i="8"/>
  <c r="O69" i="8" s="1"/>
  <c r="F74" i="8" s="1"/>
  <c r="F600" i="8" s="1"/>
  <c r="O315" i="8"/>
  <c r="P67" i="8"/>
  <c r="P69" i="8" s="1"/>
  <c r="G202" i="14" s="1"/>
  <c r="L315" i="8"/>
  <c r="M67" i="8"/>
  <c r="M69" i="8" s="1"/>
  <c r="D202" i="14" s="1"/>
  <c r="D226" i="14" s="1"/>
  <c r="F140" i="4"/>
  <c r="F768" i="4" s="1"/>
  <c r="H140" i="4"/>
  <c r="E140" i="4"/>
  <c r="E768" i="4" s="1"/>
  <c r="D26" i="10"/>
  <c r="D26" i="18"/>
  <c r="D28" i="18" s="1"/>
  <c r="C821" i="6"/>
  <c r="D71" i="10" s="1"/>
  <c r="D51" i="16" s="1"/>
  <c r="D71" i="18"/>
  <c r="D73" i="18" s="1"/>
  <c r="D140" i="4"/>
  <c r="E73" i="10"/>
  <c r="P315" i="8"/>
  <c r="Q67" i="8"/>
  <c r="Q69" i="8" s="1"/>
  <c r="H202" i="14" s="1"/>
  <c r="C245" i="5"/>
  <c r="C71" i="10" s="1"/>
  <c r="C51" i="16" s="1"/>
  <c r="C71" i="18"/>
  <c r="C73" i="18" s="1"/>
  <c r="D213" i="7"/>
  <c r="H213" i="7"/>
  <c r="C22" i="13"/>
  <c r="C23" i="13" s="1"/>
  <c r="C221" i="13" s="1"/>
  <c r="C95" i="7"/>
  <c r="G22" i="13"/>
  <c r="G23" i="13" s="1"/>
  <c r="G221" i="13" s="1"/>
  <c r="G37" i="3"/>
  <c r="N23" i="13" s="1"/>
  <c r="F22" i="13"/>
  <c r="F23" i="13" s="1"/>
  <c r="F221" i="13" s="1"/>
  <c r="E22" i="13"/>
  <c r="E23" i="13" s="1"/>
  <c r="E221" i="13" s="1"/>
  <c r="E213" i="7"/>
  <c r="D17" i="3"/>
  <c r="H17" i="3"/>
  <c r="H435" i="8"/>
  <c r="H620" i="8" s="1"/>
  <c r="C86" i="8"/>
  <c r="C599" i="8" s="1"/>
  <c r="D11" i="11" s="1"/>
  <c r="E11" i="11" s="1"/>
  <c r="C24" i="7"/>
  <c r="C9" i="11" s="1"/>
  <c r="D249" i="3"/>
  <c r="D31" i="1" s="1"/>
  <c r="H249" i="3"/>
  <c r="H31" i="1" s="1"/>
  <c r="F249" i="3"/>
  <c r="E249" i="3"/>
  <c r="E31" i="1" s="1"/>
  <c r="J208" i="13"/>
  <c r="J209" i="13" s="1"/>
  <c r="E61" i="3"/>
  <c r="C79" i="3"/>
  <c r="C234" i="3" s="1"/>
  <c r="G79" i="3"/>
  <c r="D157" i="3"/>
  <c r="D23" i="1" s="1"/>
  <c r="H157" i="3"/>
  <c r="H23" i="1" s="1"/>
  <c r="E179" i="3"/>
  <c r="E245" i="3" s="1"/>
  <c r="C188" i="3"/>
  <c r="J183" i="13" s="1"/>
  <c r="G188" i="3"/>
  <c r="G246" i="3" s="1"/>
  <c r="G203" i="7"/>
  <c r="J203" i="7" s="1"/>
  <c r="K203" i="7" s="1"/>
  <c r="D107" i="14"/>
  <c r="G204" i="7"/>
  <c r="J204" i="7" s="1"/>
  <c r="K204" i="7" s="1"/>
  <c r="C31" i="7"/>
  <c r="C10" i="11" s="1"/>
  <c r="C864" i="6"/>
  <c r="D27" i="16" s="1"/>
  <c r="C165" i="3"/>
  <c r="G165" i="3"/>
  <c r="C208" i="3"/>
  <c r="C30" i="1" s="1"/>
  <c r="C21" i="10"/>
  <c r="G208" i="3"/>
  <c r="G248" i="3" s="1"/>
  <c r="C256" i="5"/>
  <c r="E17" i="3"/>
  <c r="E8" i="1" s="1"/>
  <c r="K10" i="13"/>
  <c r="K11" i="13" s="1"/>
  <c r="F188" i="3"/>
  <c r="F203" i="7"/>
  <c r="O10" i="13"/>
  <c r="O167" i="13"/>
  <c r="O168" i="13" s="1"/>
  <c r="C17" i="3"/>
  <c r="G17" i="3"/>
  <c r="H87" i="3"/>
  <c r="O88" i="13" s="1"/>
  <c r="D102" i="3"/>
  <c r="H102" i="3"/>
  <c r="E165" i="3"/>
  <c r="F17" i="3"/>
  <c r="C102" i="3"/>
  <c r="C12" i="1" s="1"/>
  <c r="G102" i="3"/>
  <c r="G12" i="1" s="1"/>
  <c r="F121" i="3"/>
  <c r="F157" i="3"/>
  <c r="F179" i="3"/>
  <c r="F245" i="3" s="1"/>
  <c r="H188" i="3"/>
  <c r="H28" i="1" s="1"/>
  <c r="D204" i="7"/>
  <c r="H204" i="7"/>
  <c r="H163" i="7"/>
  <c r="H221" i="7" s="1"/>
  <c r="E203" i="7"/>
  <c r="C108" i="13"/>
  <c r="C110" i="13" s="1"/>
  <c r="F128" i="3"/>
  <c r="E31" i="3"/>
  <c r="E228" i="3" s="1"/>
  <c r="E19" i="1" s="1"/>
  <c r="H194" i="7"/>
  <c r="H224" i="7" s="1"/>
  <c r="D194" i="7"/>
  <c r="D224" i="7" s="1"/>
  <c r="C194" i="7"/>
  <c r="C224" i="7" s="1"/>
  <c r="D163" i="7"/>
  <c r="D221" i="7" s="1"/>
  <c r="E54" i="10"/>
  <c r="H367" i="14"/>
  <c r="C64" i="10"/>
  <c r="C44" i="16" s="1"/>
  <c r="J549" i="8"/>
  <c r="C40" i="8"/>
  <c r="C597" i="8" s="1"/>
  <c r="D9" i="11" s="1"/>
  <c r="C560" i="8"/>
  <c r="C627" i="8" s="1"/>
  <c r="D39" i="11" s="1"/>
  <c r="J553" i="8"/>
  <c r="Q150" i="8"/>
  <c r="J548" i="8"/>
  <c r="G315" i="8"/>
  <c r="G613" i="8" s="1"/>
  <c r="E538" i="4"/>
  <c r="D546" i="4"/>
  <c r="E315" i="8"/>
  <c r="E613" i="8" s="1"/>
  <c r="E391" i="14"/>
  <c r="D430" i="14"/>
  <c r="G87" i="14"/>
  <c r="D64" i="14"/>
  <c r="F408" i="14"/>
  <c r="G541" i="14"/>
  <c r="J48" i="8"/>
  <c r="G10" i="14"/>
  <c r="G73" i="14"/>
  <c r="G80" i="14" s="1"/>
  <c r="H197" i="3"/>
  <c r="H247" i="3" s="1"/>
  <c r="F197" i="3"/>
  <c r="F247" i="3" s="1"/>
  <c r="E197" i="3"/>
  <c r="E29" i="1" s="1"/>
  <c r="D197" i="3"/>
  <c r="D247" i="3" s="1"/>
  <c r="H205" i="7"/>
  <c r="E205" i="7"/>
  <c r="H790" i="4"/>
  <c r="H38" i="2"/>
  <c r="D416" i="14"/>
  <c r="C416" i="14"/>
  <c r="H87" i="14"/>
  <c r="G416" i="14"/>
  <c r="D315" i="8"/>
  <c r="D613" i="8" s="1"/>
  <c r="F416" i="14"/>
  <c r="H492" i="4"/>
  <c r="H617" i="4"/>
  <c r="H666" i="14" s="1"/>
  <c r="D492" i="4"/>
  <c r="E416" i="14"/>
  <c r="C786" i="4"/>
  <c r="H416" i="14"/>
  <c r="H105" i="4"/>
  <c r="H638" i="14" s="1"/>
  <c r="F61" i="3"/>
  <c r="F10" i="1" s="1"/>
  <c r="D216" i="7"/>
  <c r="E60" i="10"/>
  <c r="C73" i="14"/>
  <c r="C80" i="14" s="1"/>
  <c r="J290" i="8"/>
  <c r="J320" i="8"/>
  <c r="H584" i="4"/>
  <c r="H664" i="14" s="1"/>
  <c r="H526" i="8"/>
  <c r="H625" i="8" s="1"/>
  <c r="C543" i="8"/>
  <c r="C626" i="8" s="1"/>
  <c r="D38" i="11" s="1"/>
  <c r="C94" i="14"/>
  <c r="D73" i="14"/>
  <c r="D80" i="14" s="1"/>
  <c r="F459" i="14"/>
  <c r="F546" i="4"/>
  <c r="F661" i="14" s="1"/>
  <c r="P150" i="8"/>
  <c r="E476" i="14" s="1"/>
  <c r="J288" i="8"/>
  <c r="H454" i="8"/>
  <c r="H621" i="8" s="1"/>
  <c r="D87" i="3"/>
  <c r="K88" i="13" s="1"/>
  <c r="D79" i="3"/>
  <c r="K80" i="13" s="1"/>
  <c r="L10" i="13"/>
  <c r="E230" i="3"/>
  <c r="G197" i="3"/>
  <c r="G29" i="1" s="1"/>
  <c r="E14" i="10"/>
  <c r="C197" i="3"/>
  <c r="C247" i="3" s="1"/>
  <c r="F165" i="3"/>
  <c r="H208" i="3"/>
  <c r="H30" i="1" s="1"/>
  <c r="E208" i="3"/>
  <c r="E30" i="1" s="1"/>
  <c r="D208" i="3"/>
  <c r="D248" i="3" s="1"/>
  <c r="H406" i="4"/>
  <c r="H653" i="14" s="1"/>
  <c r="H207" i="7"/>
  <c r="G157" i="3"/>
  <c r="G23" i="1" s="1"/>
  <c r="G207" i="7"/>
  <c r="J207" i="7" s="1"/>
  <c r="K207" i="7" s="1"/>
  <c r="C61" i="7"/>
  <c r="C207" i="7" s="1"/>
  <c r="N193" i="14"/>
  <c r="N194" i="14" s="1"/>
  <c r="G19" i="2"/>
  <c r="G108" i="13"/>
  <c r="F18" i="4"/>
  <c r="F632" i="14" s="1"/>
  <c r="H546" i="4"/>
  <c r="H508" i="4"/>
  <c r="G274" i="8"/>
  <c r="G612" i="8" s="1"/>
  <c r="J261" i="8"/>
  <c r="E258" i="14"/>
  <c r="J258" i="8"/>
  <c r="C274" i="8"/>
  <c r="C612" i="8" s="1"/>
  <c r="D24" i="11" s="1"/>
  <c r="H214" i="7"/>
  <c r="E188" i="3"/>
  <c r="L183" i="13" s="1"/>
  <c r="E214" i="7"/>
  <c r="D188" i="3"/>
  <c r="D246" i="3" s="1"/>
  <c r="D214" i="7"/>
  <c r="G70" i="3"/>
  <c r="H222" i="7"/>
  <c r="F208" i="3"/>
  <c r="F30" i="1" s="1"/>
  <c r="D222" i="7"/>
  <c r="C790" i="4"/>
  <c r="C38" i="2"/>
  <c r="J249" i="8"/>
  <c r="E77" i="10"/>
  <c r="G38" i="2"/>
  <c r="F584" i="4"/>
  <c r="F664" i="14" s="1"/>
  <c r="F560" i="8"/>
  <c r="F627" i="8" s="1"/>
  <c r="F315" i="8"/>
  <c r="F613" i="8" s="1"/>
  <c r="D176" i="14"/>
  <c r="D180" i="14" s="1"/>
  <c r="C494" i="14"/>
  <c r="C130" i="14"/>
  <c r="H637" i="4"/>
  <c r="H337" i="4"/>
  <c r="H147" i="4"/>
  <c r="H641" i="14" s="1"/>
  <c r="E18" i="4"/>
  <c r="E760" i="4" s="1"/>
  <c r="D105" i="4"/>
  <c r="F304" i="4"/>
  <c r="F649" i="14" s="1"/>
  <c r="E546" i="4"/>
  <c r="J380" i="8"/>
  <c r="J533" i="8"/>
  <c r="J572" i="8"/>
  <c r="J26" i="8"/>
  <c r="J139" i="8"/>
  <c r="J340" i="8"/>
  <c r="C454" i="8"/>
  <c r="C621" i="8" s="1"/>
  <c r="D33" i="11" s="1"/>
  <c r="E33" i="11" s="1"/>
  <c r="E504" i="8"/>
  <c r="E624" i="8" s="1"/>
  <c r="J536" i="8"/>
  <c r="H543" i="8"/>
  <c r="H626" i="8" s="1"/>
  <c r="C10" i="14"/>
  <c r="H336" i="14"/>
  <c r="G18" i="4"/>
  <c r="G760" i="4" s="1"/>
  <c r="D304" i="4"/>
  <c r="E576" i="4"/>
  <c r="N150" i="8"/>
  <c r="C476" i="14" s="1"/>
  <c r="C487" i="14" s="1"/>
  <c r="R150" i="8"/>
  <c r="G476" i="14" s="1"/>
  <c r="O150" i="8"/>
  <c r="D476" i="14" s="1"/>
  <c r="S150" i="8"/>
  <c r="H476" i="14" s="1"/>
  <c r="J210" i="8"/>
  <c r="J223" i="8"/>
  <c r="C43" i="14"/>
  <c r="J375" i="8"/>
  <c r="J500" i="8"/>
  <c r="D435" i="8"/>
  <c r="D620" i="8" s="1"/>
  <c r="H220" i="4"/>
  <c r="H646" i="14" s="1"/>
  <c r="C157" i="3"/>
  <c r="C23" i="1" s="1"/>
  <c r="D64" i="10"/>
  <c r="D44" i="16" s="1"/>
  <c r="D538" i="4"/>
  <c r="J463" i="8"/>
  <c r="C818" i="6"/>
  <c r="G818" i="6"/>
  <c r="C21" i="8"/>
  <c r="C596" i="8" s="1"/>
  <c r="D8" i="11" s="1"/>
  <c r="E508" i="4"/>
  <c r="J8" i="8"/>
  <c r="J29" i="8"/>
  <c r="D32" i="10"/>
  <c r="H98" i="4"/>
  <c r="H637" i="14" s="1"/>
  <c r="J28" i="8"/>
  <c r="D637" i="4"/>
  <c r="J359" i="8"/>
  <c r="C820" i="6"/>
  <c r="C822" i="6"/>
  <c r="D576" i="4"/>
  <c r="C823" i="6"/>
  <c r="J64" i="8"/>
  <c r="J69" i="8"/>
  <c r="G141" i="14"/>
  <c r="C824" i="6"/>
  <c r="L23" i="15"/>
  <c r="F435" i="8"/>
  <c r="F620" i="8" s="1"/>
  <c r="C825" i="6"/>
  <c r="C826" i="6"/>
  <c r="G826" i="6"/>
  <c r="D16" i="10"/>
  <c r="C827" i="6"/>
  <c r="D40" i="16" s="1"/>
  <c r="J107" i="8"/>
  <c r="J108" i="8"/>
  <c r="J114" i="8"/>
  <c r="J122" i="8"/>
  <c r="J118" i="8"/>
  <c r="F291" i="4"/>
  <c r="C828" i="6"/>
  <c r="D23" i="10"/>
  <c r="H11" i="4"/>
  <c r="H631" i="14" s="1"/>
  <c r="J133" i="8"/>
  <c r="J138" i="8"/>
  <c r="C141" i="14"/>
  <c r="C829" i="6"/>
  <c r="J156" i="8"/>
  <c r="D43" i="10"/>
  <c r="D31" i="16" s="1"/>
  <c r="J190" i="8"/>
  <c r="J193" i="8"/>
  <c r="C831" i="6"/>
  <c r="D18" i="16" s="1"/>
  <c r="E367" i="14"/>
  <c r="H185" i="8"/>
  <c r="H605" i="8" s="1"/>
  <c r="J166" i="8"/>
  <c r="J180" i="8"/>
  <c r="C185" i="8"/>
  <c r="C605" i="8" s="1"/>
  <c r="D17" i="11" s="1"/>
  <c r="D42" i="16"/>
  <c r="J174" i="8"/>
  <c r="F367" i="14"/>
  <c r="F377" i="14" s="1"/>
  <c r="C833" i="6"/>
  <c r="D25" i="16" s="1"/>
  <c r="G833" i="6"/>
  <c r="H25" i="16" s="1"/>
  <c r="J204" i="8"/>
  <c r="D11" i="16"/>
  <c r="J224" i="8"/>
  <c r="C834" i="6"/>
  <c r="D584" i="4"/>
  <c r="J232" i="8"/>
  <c r="C836" i="6"/>
  <c r="F220" i="4"/>
  <c r="F646" i="14" s="1"/>
  <c r="E158" i="4"/>
  <c r="D220" i="4"/>
  <c r="E790" i="4"/>
  <c r="E38" i="2"/>
  <c r="C837" i="6"/>
  <c r="D19" i="16" s="1"/>
  <c r="G837" i="6"/>
  <c r="H19" i="16" s="1"/>
  <c r="C838" i="6"/>
  <c r="D17" i="16" s="1"/>
  <c r="J268" i="8"/>
  <c r="J264" i="8"/>
  <c r="J260" i="8"/>
  <c r="J266" i="8"/>
  <c r="C839" i="6"/>
  <c r="D21" i="16" s="1"/>
  <c r="H73" i="14"/>
  <c r="H80" i="14" s="1"/>
  <c r="C541" i="14"/>
  <c r="D771" i="4"/>
  <c r="K193" i="14"/>
  <c r="K194" i="14" s="1"/>
  <c r="D19" i="2"/>
  <c r="D459" i="14"/>
  <c r="J321" i="8"/>
  <c r="D44" i="10"/>
  <c r="D33" i="16" s="1"/>
  <c r="J326" i="8"/>
  <c r="J325" i="8"/>
  <c r="D291" i="4"/>
  <c r="C842" i="6"/>
  <c r="D23" i="16" s="1"/>
  <c r="J339" i="8"/>
  <c r="J341" i="8"/>
  <c r="J336" i="8"/>
  <c r="J335" i="8"/>
  <c r="J337" i="8"/>
  <c r="J343" i="8"/>
  <c r="C843" i="6"/>
  <c r="J355" i="8"/>
  <c r="J354" i="8"/>
  <c r="H459" i="14"/>
  <c r="J376" i="8"/>
  <c r="E141" i="14"/>
  <c r="J370" i="8"/>
  <c r="D18" i="10"/>
  <c r="C336" i="14"/>
  <c r="C844" i="6"/>
  <c r="J379" i="8"/>
  <c r="C845" i="6"/>
  <c r="D28" i="16"/>
  <c r="E73" i="14"/>
  <c r="D123" i="14"/>
  <c r="C846" i="6"/>
  <c r="D24" i="16" s="1"/>
  <c r="J293" i="8"/>
  <c r="D6" i="16"/>
  <c r="E337" i="4"/>
  <c r="G847" i="6"/>
  <c r="J410" i="8"/>
  <c r="J401" i="8"/>
  <c r="J407" i="8"/>
  <c r="D10" i="10"/>
  <c r="D7" i="16" s="1"/>
  <c r="J400" i="8"/>
  <c r="J406" i="8"/>
  <c r="D35" i="10"/>
  <c r="J515" i="8"/>
  <c r="J163" i="8"/>
  <c r="D59" i="10"/>
  <c r="D43" i="16" s="1"/>
  <c r="D91" i="4"/>
  <c r="F91" i="4"/>
  <c r="D465" i="4"/>
  <c r="J176" i="8"/>
  <c r="J443" i="8"/>
  <c r="J440" i="8"/>
  <c r="J450" i="8"/>
  <c r="C408" i="14"/>
  <c r="D62" i="10"/>
  <c r="D45" i="16" s="1"/>
  <c r="J472" i="8"/>
  <c r="C17" i="14"/>
  <c r="F105" i="4"/>
  <c r="F638" i="14" s="1"/>
  <c r="C853" i="6"/>
  <c r="J466" i="8"/>
  <c r="H94" i="14"/>
  <c r="E105" i="4"/>
  <c r="J461" i="8"/>
  <c r="C107" i="14"/>
  <c r="C854" i="6"/>
  <c r="E304" i="4"/>
  <c r="G855" i="6"/>
  <c r="H576" i="4"/>
  <c r="H663" i="14" s="1"/>
  <c r="C856" i="6"/>
  <c r="G856" i="6"/>
  <c r="D13" i="16"/>
  <c r="C87" i="14"/>
  <c r="E465" i="4"/>
  <c r="J98" i="8"/>
  <c r="J99" i="8"/>
  <c r="D14" i="16"/>
  <c r="C857" i="6"/>
  <c r="G857" i="6"/>
  <c r="J487" i="8"/>
  <c r="J14" i="8"/>
  <c r="C283" i="14"/>
  <c r="C858" i="6"/>
  <c r="F57" i="4"/>
  <c r="J13" i="8"/>
  <c r="J511" i="8"/>
  <c r="H158" i="4"/>
  <c r="H642" i="14" s="1"/>
  <c r="D57" i="4"/>
  <c r="D158" i="4"/>
  <c r="J510" i="8"/>
  <c r="C859" i="6"/>
  <c r="D22" i="16" s="1"/>
  <c r="J516" i="8"/>
  <c r="F158" i="4"/>
  <c r="D508" i="4"/>
  <c r="J514" i="8"/>
  <c r="J520" i="8"/>
  <c r="C860" i="6"/>
  <c r="J535" i="8"/>
  <c r="C258" i="14"/>
  <c r="H388" i="4"/>
  <c r="J531" i="8"/>
  <c r="J532" i="8"/>
  <c r="D337" i="4"/>
  <c r="E291" i="4"/>
  <c r="F484" i="4"/>
  <c r="C861" i="6"/>
  <c r="E91" i="4"/>
  <c r="E57" i="4"/>
  <c r="E762" i="4" s="1"/>
  <c r="J501" i="8"/>
  <c r="D16" i="16"/>
  <c r="H57" i="4"/>
  <c r="H634" i="14" s="1"/>
  <c r="D25" i="10"/>
  <c r="D484" i="4"/>
  <c r="E560" i="8"/>
  <c r="E627" i="8" s="1"/>
  <c r="H524" i="14"/>
  <c r="D67" i="10"/>
  <c r="D47" i="16" s="1"/>
  <c r="D865" i="6"/>
  <c r="D866" i="6" s="1"/>
  <c r="D631" i="8" s="1"/>
  <c r="H71" i="4"/>
  <c r="H635" i="14" s="1"/>
  <c r="H18" i="4"/>
  <c r="H865" i="6"/>
  <c r="J566" i="8"/>
  <c r="J578" i="8"/>
  <c r="H91" i="4"/>
  <c r="H636" i="14" s="1"/>
  <c r="J582" i="8"/>
  <c r="H123" i="14"/>
  <c r="N167" i="13"/>
  <c r="N168" i="13" s="1"/>
  <c r="G244" i="3"/>
  <c r="D228" i="3"/>
  <c r="D19" i="1" s="1"/>
  <c r="K36" i="13"/>
  <c r="K37" i="13" s="1"/>
  <c r="H228" i="3"/>
  <c r="H19" i="1" s="1"/>
  <c r="O36" i="13"/>
  <c r="O37" i="13" s="1"/>
  <c r="J36" i="13"/>
  <c r="J37" i="13" s="1"/>
  <c r="C228" i="3"/>
  <c r="C19" i="1" s="1"/>
  <c r="L167" i="13"/>
  <c r="L168" i="13" s="1"/>
  <c r="E244" i="3"/>
  <c r="N36" i="13"/>
  <c r="N37" i="13" s="1"/>
  <c r="G228" i="3"/>
  <c r="G19" i="1" s="1"/>
  <c r="J167" i="13"/>
  <c r="J168" i="13" s="1"/>
  <c r="C244" i="3"/>
  <c r="C128" i="3"/>
  <c r="G128" i="3"/>
  <c r="G22" i="1" s="1"/>
  <c r="C179" i="3"/>
  <c r="J175" i="13" s="1"/>
  <c r="G179" i="3"/>
  <c r="N175" i="13" s="1"/>
  <c r="E79" i="13"/>
  <c r="E80" i="13" s="1"/>
  <c r="E227" i="13" s="1"/>
  <c r="F125" i="13"/>
  <c r="F126" i="13" s="1"/>
  <c r="F233" i="13" s="1"/>
  <c r="F228" i="3"/>
  <c r="F19" i="1" s="1"/>
  <c r="D244" i="3"/>
  <c r="H244" i="3"/>
  <c r="E126" i="13"/>
  <c r="E233" i="13" s="1"/>
  <c r="D79" i="13"/>
  <c r="D80" i="13" s="1"/>
  <c r="H79" i="13"/>
  <c r="H80" i="13" s="1"/>
  <c r="E128" i="3"/>
  <c r="G270" i="5"/>
  <c r="C67" i="12" s="1"/>
  <c r="C73" i="12" s="1"/>
  <c r="D126" i="13"/>
  <c r="D233" i="13" s="1"/>
  <c r="H126" i="13"/>
  <c r="H233" i="13" s="1"/>
  <c r="C79" i="13"/>
  <c r="C80" i="13" s="1"/>
  <c r="C227" i="13" s="1"/>
  <c r="G79" i="13"/>
  <c r="G80" i="13" s="1"/>
  <c r="G227" i="13" s="1"/>
  <c r="D128" i="3"/>
  <c r="H128" i="3"/>
  <c r="H22" i="1" s="1"/>
  <c r="D179" i="3"/>
  <c r="D245" i="3" s="1"/>
  <c r="H179" i="3"/>
  <c r="H245" i="3" s="1"/>
  <c r="C126" i="13"/>
  <c r="C233" i="13" s="1"/>
  <c r="G126" i="13"/>
  <c r="G233" i="13" s="1"/>
  <c r="C39" i="11"/>
  <c r="C223" i="7"/>
  <c r="C269" i="5"/>
  <c r="G269" i="5"/>
  <c r="C37" i="12" s="1"/>
  <c r="F178" i="7"/>
  <c r="C118" i="13"/>
  <c r="G118" i="13"/>
  <c r="E178" i="7"/>
  <c r="E223" i="7" s="1"/>
  <c r="D178" i="7"/>
  <c r="D223" i="7" s="1"/>
  <c r="H178" i="7"/>
  <c r="H223" i="7" s="1"/>
  <c r="C268" i="5"/>
  <c r="G268" i="5"/>
  <c r="E161" i="13"/>
  <c r="E236" i="13" s="1"/>
  <c r="C140" i="13"/>
  <c r="G140" i="13"/>
  <c r="D161" i="13"/>
  <c r="D236" i="13" s="1"/>
  <c r="H161" i="13"/>
  <c r="H236" i="13" s="1"/>
  <c r="F140" i="13"/>
  <c r="C161" i="13"/>
  <c r="C236" i="13" s="1"/>
  <c r="G161" i="13"/>
  <c r="G236" i="13" s="1"/>
  <c r="D139" i="13"/>
  <c r="H139" i="13"/>
  <c r="C49" i="10"/>
  <c r="C35" i="16" s="1"/>
  <c r="G267" i="5"/>
  <c r="C49" i="12" s="1"/>
  <c r="F139" i="13"/>
  <c r="N208" i="13"/>
  <c r="G249" i="3"/>
  <c r="G31" i="1" s="1"/>
  <c r="C13" i="10"/>
  <c r="C9" i="16" s="1"/>
  <c r="G266" i="5"/>
  <c r="F265" i="5"/>
  <c r="E129" i="7"/>
  <c r="E138" i="13" s="1"/>
  <c r="H129" i="7"/>
  <c r="H138" i="13" s="1"/>
  <c r="C41" i="10"/>
  <c r="C29" i="16" s="1"/>
  <c r="C129" i="7"/>
  <c r="F80" i="13"/>
  <c r="F227" i="13" s="1"/>
  <c r="C88" i="13"/>
  <c r="C228" i="13" s="1"/>
  <c r="E102" i="13"/>
  <c r="E229" i="13" s="1"/>
  <c r="C44" i="13"/>
  <c r="C223" i="13" s="1"/>
  <c r="G44" i="13"/>
  <c r="G223" i="13" s="1"/>
  <c r="E156" i="7"/>
  <c r="E220" i="7" s="1"/>
  <c r="D156" i="7"/>
  <c r="D220" i="7" s="1"/>
  <c r="F42" i="13"/>
  <c r="F68" i="13"/>
  <c r="C87" i="3"/>
  <c r="J88" i="13" s="1"/>
  <c r="G87" i="3"/>
  <c r="N88" i="13" s="1"/>
  <c r="C264" i="5"/>
  <c r="G264" i="5"/>
  <c r="C63" i="12" s="1"/>
  <c r="F88" i="13"/>
  <c r="F228" i="13" s="1"/>
  <c r="D102" i="13"/>
  <c r="D229" i="13" s="1"/>
  <c r="H102" i="13"/>
  <c r="H229" i="13" s="1"/>
  <c r="F79" i="3"/>
  <c r="M80" i="13" s="1"/>
  <c r="F87" i="3"/>
  <c r="F235" i="3" s="1"/>
  <c r="E88" i="13"/>
  <c r="E228" i="13" s="1"/>
  <c r="C102" i="13"/>
  <c r="C229" i="13" s="1"/>
  <c r="G102" i="13"/>
  <c r="G229" i="13" s="1"/>
  <c r="E44" i="13"/>
  <c r="E223" i="13" s="1"/>
  <c r="C156" i="7"/>
  <c r="C34" i="11" s="1"/>
  <c r="G156" i="7"/>
  <c r="G220" i="7" s="1"/>
  <c r="J220" i="7" s="1"/>
  <c r="K220" i="7" s="1"/>
  <c r="H156" i="7"/>
  <c r="H220" i="7" s="1"/>
  <c r="E79" i="3"/>
  <c r="L80" i="13" s="1"/>
  <c r="E87" i="3"/>
  <c r="L88" i="13" s="1"/>
  <c r="D88" i="13"/>
  <c r="D228" i="13" s="1"/>
  <c r="H88" i="13"/>
  <c r="H228" i="13" s="1"/>
  <c r="D44" i="13"/>
  <c r="D223" i="13" s="1"/>
  <c r="H44" i="13"/>
  <c r="H223" i="13" s="1"/>
  <c r="C163" i="7"/>
  <c r="C221" i="7" s="1"/>
  <c r="C37" i="11" s="1"/>
  <c r="G163" i="7"/>
  <c r="G221" i="7" s="1"/>
  <c r="J221" i="7" s="1"/>
  <c r="K221" i="7" s="1"/>
  <c r="D136" i="13"/>
  <c r="H136" i="13"/>
  <c r="F163" i="7"/>
  <c r="F221" i="7" s="1"/>
  <c r="C35" i="10"/>
  <c r="C38" i="10" s="1"/>
  <c r="E163" i="7"/>
  <c r="E221" i="7" s="1"/>
  <c r="C263" i="5"/>
  <c r="G263" i="5"/>
  <c r="C59" i="12" s="1"/>
  <c r="C137" i="7"/>
  <c r="C31" i="11" s="1"/>
  <c r="C134" i="13"/>
  <c r="C10" i="10"/>
  <c r="C7" i="16" s="1"/>
  <c r="C10" i="12"/>
  <c r="H229" i="3"/>
  <c r="O23" i="13"/>
  <c r="D229" i="3"/>
  <c r="K23" i="13"/>
  <c r="C229" i="3"/>
  <c r="J23" i="13"/>
  <c r="C260" i="5"/>
  <c r="C24" i="16" s="1"/>
  <c r="G260" i="5"/>
  <c r="C36" i="12" s="1"/>
  <c r="D22" i="13"/>
  <c r="D23" i="13" s="1"/>
  <c r="D221" i="13" s="1"/>
  <c r="H22" i="13"/>
  <c r="H23" i="13" s="1"/>
  <c r="H221" i="13" s="1"/>
  <c r="F132" i="13"/>
  <c r="D208" i="7"/>
  <c r="H208" i="7"/>
  <c r="F259" i="5"/>
  <c r="C67" i="7"/>
  <c r="G67" i="7"/>
  <c r="G135" i="13" s="1"/>
  <c r="C40" i="10"/>
  <c r="C28" i="16"/>
  <c r="E259" i="5"/>
  <c r="E271" i="5" s="1"/>
  <c r="D259" i="5"/>
  <c r="D271" i="5" s="1"/>
  <c r="D252" i="3" s="1"/>
  <c r="H259" i="5"/>
  <c r="H271" i="5" s="1"/>
  <c r="H245" i="13" s="1"/>
  <c r="M51" i="13"/>
  <c r="F231" i="3"/>
  <c r="L51" i="13"/>
  <c r="E231" i="3"/>
  <c r="J51" i="13"/>
  <c r="C231" i="3"/>
  <c r="H231" i="3"/>
  <c r="C116" i="7"/>
  <c r="G216" i="7"/>
  <c r="J216" i="7" s="1"/>
  <c r="K216" i="7" s="1"/>
  <c r="D49" i="13"/>
  <c r="D51" i="13" s="1"/>
  <c r="H49" i="13"/>
  <c r="H51" i="13" s="1"/>
  <c r="F60" i="13"/>
  <c r="C258" i="5"/>
  <c r="C23" i="16" s="1"/>
  <c r="G258" i="5"/>
  <c r="C33" i="12" s="1"/>
  <c r="F215" i="7"/>
  <c r="C25" i="11"/>
  <c r="C215" i="7"/>
  <c r="H108" i="13"/>
  <c r="F108" i="13"/>
  <c r="E52" i="12"/>
  <c r="G255" i="5"/>
  <c r="C24" i="12" s="1"/>
  <c r="C183" i="13"/>
  <c r="C239" i="13" s="1"/>
  <c r="G183" i="13"/>
  <c r="G239" i="13" s="1"/>
  <c r="E145" i="13"/>
  <c r="D145" i="13"/>
  <c r="H145" i="13"/>
  <c r="E183" i="13"/>
  <c r="E239" i="13" s="1"/>
  <c r="D183" i="13"/>
  <c r="D239" i="13" s="1"/>
  <c r="H183" i="13"/>
  <c r="H239" i="13" s="1"/>
  <c r="E58" i="13"/>
  <c r="C254" i="5"/>
  <c r="C21" i="16" s="1"/>
  <c r="G254" i="5"/>
  <c r="C30" i="12" s="1"/>
  <c r="E149" i="3"/>
  <c r="C253" i="5"/>
  <c r="G253" i="5"/>
  <c r="F134" i="13"/>
  <c r="F211" i="7"/>
  <c r="F107" i="13"/>
  <c r="D211" i="7"/>
  <c r="C85" i="7"/>
  <c r="G188" i="13"/>
  <c r="G190" i="13" s="1"/>
  <c r="G240" i="13" s="1"/>
  <c r="C252" i="5"/>
  <c r="G252" i="5"/>
  <c r="C34" i="12" s="1"/>
  <c r="E78" i="7"/>
  <c r="E79" i="7" s="1"/>
  <c r="F252" i="5"/>
  <c r="D78" i="7"/>
  <c r="D79" i="7" s="1"/>
  <c r="H78" i="7"/>
  <c r="H79" i="7" s="1"/>
  <c r="C78" i="7"/>
  <c r="D209" i="7"/>
  <c r="H209" i="7"/>
  <c r="C17" i="11"/>
  <c r="C209" i="7"/>
  <c r="C137" i="13"/>
  <c r="G209" i="7"/>
  <c r="J209" i="7" s="1"/>
  <c r="K209" i="7" s="1"/>
  <c r="C60" i="10"/>
  <c r="C250" i="5"/>
  <c r="G250" i="5"/>
  <c r="C58" i="12" s="1"/>
  <c r="D173" i="13"/>
  <c r="D175" i="13" s="1"/>
  <c r="D238" i="13" s="1"/>
  <c r="H173" i="13"/>
  <c r="H175" i="13" s="1"/>
  <c r="H238" i="13" s="1"/>
  <c r="C15" i="16"/>
  <c r="C249" i="5"/>
  <c r="C173" i="13"/>
  <c r="C175" i="13" s="1"/>
  <c r="C238" i="13" s="1"/>
  <c r="G173" i="13"/>
  <c r="G175" i="13" s="1"/>
  <c r="G238" i="13" s="1"/>
  <c r="E157" i="3"/>
  <c r="E23" i="1" s="1"/>
  <c r="C154" i="13"/>
  <c r="C234" i="13" s="1"/>
  <c r="C225" i="3"/>
  <c r="J10" i="13"/>
  <c r="J11" i="13" s="1"/>
  <c r="G225" i="3"/>
  <c r="N10" i="13"/>
  <c r="M10" i="13"/>
  <c r="M11" i="13" s="1"/>
  <c r="F225" i="3"/>
  <c r="D70" i="3"/>
  <c r="D11" i="1" s="1"/>
  <c r="H70" i="3"/>
  <c r="C248" i="5"/>
  <c r="C40" i="16" s="1"/>
  <c r="G248" i="5"/>
  <c r="C56" i="12" s="1"/>
  <c r="G71" i="13"/>
  <c r="G226" i="13" s="1"/>
  <c r="C54" i="7"/>
  <c r="D61" i="3"/>
  <c r="D10" i="1" s="1"/>
  <c r="H61" i="3"/>
  <c r="E225" i="3"/>
  <c r="F41" i="13"/>
  <c r="F99" i="13"/>
  <c r="C61" i="3"/>
  <c r="G61" i="3"/>
  <c r="F70" i="3"/>
  <c r="E102" i="3"/>
  <c r="E12" i="1" s="1"/>
  <c r="D225" i="3"/>
  <c r="H225" i="3"/>
  <c r="E71" i="13"/>
  <c r="E226" i="13" s="1"/>
  <c r="E70" i="3"/>
  <c r="D71" i="13"/>
  <c r="D226" i="13" s="1"/>
  <c r="H71" i="13"/>
  <c r="H206" i="7"/>
  <c r="D165" i="3"/>
  <c r="D25" i="1" s="1"/>
  <c r="H165" i="3"/>
  <c r="C11" i="12"/>
  <c r="D149" i="3"/>
  <c r="H149" i="3"/>
  <c r="O146" i="13" s="1"/>
  <c r="C247" i="5"/>
  <c r="G149" i="3"/>
  <c r="G242" i="3" s="1"/>
  <c r="G24" i="1" s="1"/>
  <c r="C37" i="16"/>
  <c r="C39" i="7"/>
  <c r="E151" i="13"/>
  <c r="C246" i="5"/>
  <c r="G246" i="5"/>
  <c r="C50" i="12" s="1"/>
  <c r="D151" i="13"/>
  <c r="H151" i="13"/>
  <c r="F180" i="13"/>
  <c r="F183" i="13" s="1"/>
  <c r="F239" i="13" s="1"/>
  <c r="H237" i="3"/>
  <c r="O94" i="13"/>
  <c r="C237" i="3"/>
  <c r="J94" i="13"/>
  <c r="F237" i="3"/>
  <c r="M94" i="13"/>
  <c r="L94" i="13"/>
  <c r="E237" i="3"/>
  <c r="D237" i="3"/>
  <c r="K94" i="13"/>
  <c r="G237" i="3"/>
  <c r="N94" i="13"/>
  <c r="D93" i="13"/>
  <c r="D94" i="13" s="1"/>
  <c r="H93" i="13"/>
  <c r="H94" i="13" s="1"/>
  <c r="C93" i="13"/>
  <c r="C94" i="13" s="1"/>
  <c r="G93" i="13"/>
  <c r="G94" i="13" s="1"/>
  <c r="F93" i="13"/>
  <c r="F94" i="13" s="1"/>
  <c r="C244" i="5"/>
  <c r="C20" i="16" s="1"/>
  <c r="G244" i="5"/>
  <c r="C32" i="12" s="1"/>
  <c r="H203" i="7"/>
  <c r="C56" i="13"/>
  <c r="C61" i="13" s="1"/>
  <c r="G56" i="13"/>
  <c r="G61" i="13" s="1"/>
  <c r="F56" i="13"/>
  <c r="E56" i="13"/>
  <c r="F230" i="3"/>
  <c r="M29" i="13"/>
  <c r="M30" i="13" s="1"/>
  <c r="C222" i="13"/>
  <c r="G222" i="13"/>
  <c r="J17" i="13"/>
  <c r="J18" i="13" s="1"/>
  <c r="C227" i="3"/>
  <c r="N17" i="13"/>
  <c r="G227" i="3"/>
  <c r="F222" i="13"/>
  <c r="M17" i="13"/>
  <c r="F227" i="3"/>
  <c r="K29" i="13"/>
  <c r="K30" i="13" s="1"/>
  <c r="D230" i="3"/>
  <c r="O29" i="13"/>
  <c r="O30" i="13" s="1"/>
  <c r="H230" i="3"/>
  <c r="E222" i="13"/>
  <c r="L17" i="13"/>
  <c r="E227" i="3"/>
  <c r="J29" i="13"/>
  <c r="J30" i="13" s="1"/>
  <c r="C230" i="3"/>
  <c r="N29" i="13"/>
  <c r="N30" i="13" s="1"/>
  <c r="G230" i="3"/>
  <c r="D222" i="13"/>
  <c r="H222" i="13"/>
  <c r="C121" i="3"/>
  <c r="G121" i="3"/>
  <c r="D119" i="13"/>
  <c r="D232" i="13" s="1"/>
  <c r="H119" i="13"/>
  <c r="H232" i="13" s="1"/>
  <c r="F16" i="13"/>
  <c r="F17" i="13" s="1"/>
  <c r="F220" i="13" s="1"/>
  <c r="C8" i="10"/>
  <c r="L29" i="13"/>
  <c r="L30" i="13" s="1"/>
  <c r="E121" i="3"/>
  <c r="E21" i="1" s="1"/>
  <c r="D227" i="3"/>
  <c r="H227" i="3"/>
  <c r="F119" i="13"/>
  <c r="F232" i="13" s="1"/>
  <c r="C8" i="12"/>
  <c r="D121" i="3"/>
  <c r="H121" i="3"/>
  <c r="H21" i="1" s="1"/>
  <c r="E119" i="13"/>
  <c r="E232" i="13" s="1"/>
  <c r="C64" i="12"/>
  <c r="C117" i="13"/>
  <c r="G117" i="13"/>
  <c r="N416" i="14"/>
  <c r="G34" i="2"/>
  <c r="D790" i="4"/>
  <c r="D38" i="2"/>
  <c r="L416" i="14"/>
  <c r="E786" i="4"/>
  <c r="E34" i="2"/>
  <c r="F337" i="4"/>
  <c r="E484" i="4"/>
  <c r="E657" i="14" s="1"/>
  <c r="F508" i="4"/>
  <c r="F538" i="4"/>
  <c r="F552" i="4"/>
  <c r="G64" i="14"/>
  <c r="F11" i="4"/>
  <c r="E388" i="4"/>
  <c r="E651" i="14" s="1"/>
  <c r="D388" i="4"/>
  <c r="D651" i="14" s="1"/>
  <c r="D87" i="14"/>
  <c r="G107" i="14"/>
  <c r="F141" i="14"/>
  <c r="M416" i="14"/>
  <c r="D141" i="14"/>
  <c r="D263" i="14"/>
  <c r="D264" i="14"/>
  <c r="F23" i="14"/>
  <c r="F25" i="14" s="1"/>
  <c r="G242" i="8"/>
  <c r="G609" i="8" s="1"/>
  <c r="G492" i="14"/>
  <c r="G494" i="14" s="1"/>
  <c r="F255" i="14"/>
  <c r="F258" i="14" s="1"/>
  <c r="D560" i="8"/>
  <c r="D627" i="8" s="1"/>
  <c r="D406" i="14"/>
  <c r="D408" i="14" s="1"/>
  <c r="G86" i="8"/>
  <c r="G599" i="8" s="1"/>
  <c r="E102" i="8"/>
  <c r="E601" i="8" s="1"/>
  <c r="G127" i="8"/>
  <c r="G602" i="8" s="1"/>
  <c r="G142" i="8"/>
  <c r="G603" i="8" s="1"/>
  <c r="F524" i="14"/>
  <c r="J173" i="8"/>
  <c r="D197" i="8"/>
  <c r="D606" i="8" s="1"/>
  <c r="G216" i="8"/>
  <c r="G607" i="8" s="1"/>
  <c r="D227" i="8"/>
  <c r="D608" i="8" s="1"/>
  <c r="D610" i="8"/>
  <c r="F274" i="8"/>
  <c r="F612" i="8" s="1"/>
  <c r="G383" i="8"/>
  <c r="G617" i="8" s="1"/>
  <c r="E395" i="8"/>
  <c r="E618" i="8" s="1"/>
  <c r="D415" i="8"/>
  <c r="D619" i="8" s="1"/>
  <c r="D454" i="8"/>
  <c r="D621" i="8" s="1"/>
  <c r="E479" i="8"/>
  <c r="E622" i="8" s="1"/>
  <c r="F495" i="8"/>
  <c r="F623" i="8" s="1"/>
  <c r="G504" i="8"/>
  <c r="G624" i="8" s="1"/>
  <c r="E526" i="8"/>
  <c r="E625" i="8" s="1"/>
  <c r="G543" i="8"/>
  <c r="G626" i="8" s="1"/>
  <c r="J567" i="8"/>
  <c r="J579" i="8"/>
  <c r="J583" i="8"/>
  <c r="G15" i="14"/>
  <c r="G17" i="14" s="1"/>
  <c r="E47" i="14"/>
  <c r="G152" i="14"/>
  <c r="F198" i="14"/>
  <c r="F200" i="14"/>
  <c r="G263" i="14"/>
  <c r="G264" i="14"/>
  <c r="E23" i="14"/>
  <c r="E25" i="14" s="1"/>
  <c r="G605" i="8"/>
  <c r="G237" i="14"/>
  <c r="J17" i="8"/>
  <c r="J31" i="8"/>
  <c r="J33" i="8"/>
  <c r="J37" i="8"/>
  <c r="J45" i="8"/>
  <c r="J47" i="8"/>
  <c r="J49" i="8"/>
  <c r="J51" i="8"/>
  <c r="J81" i="8"/>
  <c r="F86" i="8"/>
  <c r="F599" i="8" s="1"/>
  <c r="J97" i="8"/>
  <c r="D102" i="8"/>
  <c r="D601" i="8" s="1"/>
  <c r="J113" i="8"/>
  <c r="J117" i="8"/>
  <c r="F127" i="8"/>
  <c r="F602" i="8" s="1"/>
  <c r="J132" i="8"/>
  <c r="J136" i="8"/>
  <c r="J137" i="8"/>
  <c r="F142" i="8"/>
  <c r="F603" i="8" s="1"/>
  <c r="E524" i="14"/>
  <c r="J153" i="8"/>
  <c r="J164" i="8"/>
  <c r="J165" i="8"/>
  <c r="J170" i="8"/>
  <c r="J179" i="8"/>
  <c r="F185" i="8"/>
  <c r="F605" i="8" s="1"/>
  <c r="J192" i="8"/>
  <c r="G197" i="8"/>
  <c r="G606" i="8" s="1"/>
  <c r="J203" i="8"/>
  <c r="J207" i="8"/>
  <c r="F216" i="8"/>
  <c r="F607" i="8" s="1"/>
  <c r="J222" i="8"/>
  <c r="J233" i="8"/>
  <c r="J237" i="8"/>
  <c r="F242" i="8"/>
  <c r="F609" i="8" s="1"/>
  <c r="J248" i="8"/>
  <c r="J259" i="8"/>
  <c r="J263" i="8"/>
  <c r="J267" i="8"/>
  <c r="E274" i="8"/>
  <c r="E612" i="8" s="1"/>
  <c r="J285" i="8"/>
  <c r="J287" i="8"/>
  <c r="J292" i="8"/>
  <c r="J297" i="8"/>
  <c r="G301" i="8"/>
  <c r="G611" i="8" s="1"/>
  <c r="J324" i="8"/>
  <c r="J338" i="8"/>
  <c r="J342" i="8"/>
  <c r="J358" i="8"/>
  <c r="J362" i="8"/>
  <c r="J374" i="8"/>
  <c r="J378" i="8"/>
  <c r="F383" i="8"/>
  <c r="F617" i="8" s="1"/>
  <c r="J391" i="8"/>
  <c r="D395" i="8"/>
  <c r="D618" i="8" s="1"/>
  <c r="J405" i="8"/>
  <c r="J409" i="8"/>
  <c r="G415" i="8"/>
  <c r="G619" i="8" s="1"/>
  <c r="J442" i="8"/>
  <c r="J445" i="8"/>
  <c r="J449" i="8"/>
  <c r="G454" i="8"/>
  <c r="G621" i="8" s="1"/>
  <c r="J460" i="8"/>
  <c r="J465" i="8"/>
  <c r="J470" i="8"/>
  <c r="D479" i="8"/>
  <c r="D622" i="8" s="1"/>
  <c r="E495" i="8"/>
  <c r="E623" i="8" s="1"/>
  <c r="F504" i="8"/>
  <c r="F624" i="8" s="1"/>
  <c r="J509" i="8"/>
  <c r="J513" i="8"/>
  <c r="J522" i="8"/>
  <c r="D526" i="8"/>
  <c r="D625" i="8" s="1"/>
  <c r="J538" i="8"/>
  <c r="F543" i="8"/>
  <c r="F626" i="8" s="1"/>
  <c r="J552" i="8"/>
  <c r="J570" i="8"/>
  <c r="J574" i="8"/>
  <c r="F8" i="14"/>
  <c r="F9" i="14"/>
  <c r="F15" i="14"/>
  <c r="F17" i="14" s="1"/>
  <c r="F41" i="14"/>
  <c r="F44" i="14"/>
  <c r="F50" i="14"/>
  <c r="F129" i="14"/>
  <c r="F130" i="14" s="1"/>
  <c r="F152" i="14"/>
  <c r="F155" i="14"/>
  <c r="F160" i="14"/>
  <c r="F162" i="14"/>
  <c r="F175" i="14"/>
  <c r="F263" i="14"/>
  <c r="F264" i="14"/>
  <c r="G102" i="8"/>
  <c r="G601" i="8" s="1"/>
  <c r="G293" i="14"/>
  <c r="G227" i="8"/>
  <c r="G608" i="8" s="1"/>
  <c r="G300" i="14"/>
  <c r="E242" i="8"/>
  <c r="E609" i="8" s="1"/>
  <c r="E492" i="14"/>
  <c r="E494" i="14" s="1"/>
  <c r="D301" i="8"/>
  <c r="D611" i="8" s="1"/>
  <c r="J11" i="8"/>
  <c r="J12" i="8"/>
  <c r="J36" i="8"/>
  <c r="J61" i="8"/>
  <c r="J62" i="8"/>
  <c r="J67" i="8"/>
  <c r="J79" i="8"/>
  <c r="J80" i="8"/>
  <c r="E86" i="8"/>
  <c r="E599" i="8" s="1"/>
  <c r="J110" i="8"/>
  <c r="J112" i="8"/>
  <c r="J116" i="8"/>
  <c r="J120" i="8"/>
  <c r="E127" i="8"/>
  <c r="E602" i="8" s="1"/>
  <c r="J135" i="8"/>
  <c r="E142" i="8"/>
  <c r="E603" i="8" s="1"/>
  <c r="D524" i="14"/>
  <c r="J150" i="8"/>
  <c r="J169" i="8"/>
  <c r="D367" i="14"/>
  <c r="D377" i="14" s="1"/>
  <c r="J175" i="8"/>
  <c r="J178" i="8"/>
  <c r="E185" i="8"/>
  <c r="E605" i="8" s="1"/>
  <c r="F197" i="8"/>
  <c r="F606" i="8" s="1"/>
  <c r="J202" i="8"/>
  <c r="J206" i="8"/>
  <c r="E216" i="8"/>
  <c r="E607" i="8" s="1"/>
  <c r="J221" i="8"/>
  <c r="F227" i="8"/>
  <c r="F608" i="8" s="1"/>
  <c r="D242" i="8"/>
  <c r="D609" i="8" s="1"/>
  <c r="J247" i="8"/>
  <c r="J262" i="8"/>
  <c r="J270" i="8"/>
  <c r="D274" i="8"/>
  <c r="D612" i="8" s="1"/>
  <c r="J280" i="8"/>
  <c r="J284" i="8"/>
  <c r="F73" i="14"/>
  <c r="J296" i="8"/>
  <c r="F301" i="8"/>
  <c r="F611" i="8" s="1"/>
  <c r="J323" i="8"/>
  <c r="J345" i="8"/>
  <c r="D615" i="8"/>
  <c r="J356" i="8"/>
  <c r="J357" i="8"/>
  <c r="J361" i="8"/>
  <c r="J372" i="8"/>
  <c r="J373" i="8"/>
  <c r="E383" i="8"/>
  <c r="E617" i="8" s="1"/>
  <c r="J388" i="8"/>
  <c r="J403" i="8"/>
  <c r="J404" i="8"/>
  <c r="F415" i="8"/>
  <c r="F619" i="8" s="1"/>
  <c r="J441" i="8"/>
  <c r="J448" i="8"/>
  <c r="J451" i="8"/>
  <c r="F454" i="8"/>
  <c r="F621" i="8" s="1"/>
  <c r="J459" i="8"/>
  <c r="J468" i="8"/>
  <c r="G479" i="8"/>
  <c r="G622" i="8" s="1"/>
  <c r="J485" i="8"/>
  <c r="J490" i="8"/>
  <c r="D495" i="8"/>
  <c r="D623" i="8" s="1"/>
  <c r="J512" i="8"/>
  <c r="J517" i="8"/>
  <c r="J521" i="8"/>
  <c r="G526" i="8"/>
  <c r="G625" i="8" s="1"/>
  <c r="J534" i="8"/>
  <c r="J537" i="8"/>
  <c r="E543" i="8"/>
  <c r="E626" i="8" s="1"/>
  <c r="J550" i="8"/>
  <c r="J556" i="8"/>
  <c r="J569" i="8"/>
  <c r="J573" i="8"/>
  <c r="J577" i="8"/>
  <c r="E15" i="14"/>
  <c r="E17" i="14" s="1"/>
  <c r="E41" i="14"/>
  <c r="E50" i="14"/>
  <c r="E263" i="14"/>
  <c r="E264" i="14"/>
  <c r="G395" i="8"/>
  <c r="G618" i="8" s="1"/>
  <c r="G255" i="14"/>
  <c r="G258" i="14" s="1"/>
  <c r="G560" i="8"/>
  <c r="G627" i="8" s="1"/>
  <c r="G50" i="14"/>
  <c r="J16" i="8"/>
  <c r="J35" i="8"/>
  <c r="J46" i="8"/>
  <c r="J50" i="8"/>
  <c r="J66" i="8"/>
  <c r="J83" i="8"/>
  <c r="D86" i="8"/>
  <c r="D599" i="8" s="1"/>
  <c r="J94" i="8"/>
  <c r="J109" i="8"/>
  <c r="J115" i="8"/>
  <c r="J119" i="8"/>
  <c r="J123" i="8"/>
  <c r="J124" i="8"/>
  <c r="D127" i="8"/>
  <c r="D602" i="8" s="1"/>
  <c r="J134" i="8"/>
  <c r="D142" i="8"/>
  <c r="D603" i="8" s="1"/>
  <c r="J149" i="8"/>
  <c r="G524" i="14"/>
  <c r="J151" i="8"/>
  <c r="J154" i="8"/>
  <c r="J167" i="8"/>
  <c r="J168" i="8"/>
  <c r="G367" i="14"/>
  <c r="G377" i="14" s="1"/>
  <c r="J177" i="8"/>
  <c r="D185" i="8"/>
  <c r="D605" i="8" s="1"/>
  <c r="J191" i="8"/>
  <c r="E197" i="8"/>
  <c r="E606" i="8" s="1"/>
  <c r="J211" i="8"/>
  <c r="D607" i="8"/>
  <c r="E227" i="8"/>
  <c r="E608" i="8" s="1"/>
  <c r="J265" i="8"/>
  <c r="J282" i="8"/>
  <c r="J294" i="8"/>
  <c r="E301" i="8"/>
  <c r="E611" i="8" s="1"/>
  <c r="J322" i="8"/>
  <c r="J371" i="8"/>
  <c r="D383" i="8"/>
  <c r="D617" i="8" s="1"/>
  <c r="J402" i="8"/>
  <c r="E415" i="8"/>
  <c r="E619" i="8" s="1"/>
  <c r="J444" i="8"/>
  <c r="J447" i="8"/>
  <c r="E454" i="8"/>
  <c r="E621" i="8" s="1"/>
  <c r="J462" i="8"/>
  <c r="J467" i="8"/>
  <c r="J474" i="8"/>
  <c r="F479" i="8"/>
  <c r="F622" i="8" s="1"/>
  <c r="J484" i="8"/>
  <c r="J489" i="8"/>
  <c r="G495" i="8"/>
  <c r="G623" i="8" s="1"/>
  <c r="D504" i="8"/>
  <c r="D624" i="8" s="1"/>
  <c r="F526" i="8"/>
  <c r="F625" i="8" s="1"/>
  <c r="D543" i="8"/>
  <c r="D626" i="8" s="1"/>
  <c r="J568" i="8"/>
  <c r="J580" i="8"/>
  <c r="J585" i="8"/>
  <c r="G23" i="14"/>
  <c r="G25" i="14" s="1"/>
  <c r="C524" i="14"/>
  <c r="G123" i="14"/>
  <c r="D54" i="10"/>
  <c r="G435" i="8"/>
  <c r="G620" i="8" s="1"/>
  <c r="E123" i="14"/>
  <c r="C367" i="14"/>
  <c r="H465" i="4"/>
  <c r="H656" i="14" s="1"/>
  <c r="H408" i="14"/>
  <c r="H141" i="14"/>
  <c r="H107" i="14"/>
  <c r="E130" i="14"/>
  <c r="F123" i="14"/>
  <c r="C430" i="14"/>
  <c r="C64" i="14"/>
  <c r="H304" i="4"/>
  <c r="H649" i="14" s="1"/>
  <c r="H258" i="14"/>
  <c r="C244" i="14"/>
  <c r="C247" i="14" s="1"/>
  <c r="C435" i="8"/>
  <c r="C620" i="8" s="1"/>
  <c r="D32" i="11" s="1"/>
  <c r="C459" i="14"/>
  <c r="C391" i="14"/>
  <c r="H538" i="4"/>
  <c r="H660" i="14" s="1"/>
  <c r="H430" i="14"/>
  <c r="H130" i="14"/>
  <c r="H64" i="14"/>
  <c r="H10" i="14"/>
  <c r="E435" i="8"/>
  <c r="E620" i="8" s="1"/>
  <c r="C123" i="14"/>
  <c r="H484" i="4"/>
  <c r="H657" i="14" s="1"/>
  <c r="H291" i="4"/>
  <c r="H648" i="14" s="1"/>
  <c r="H494" i="14"/>
  <c r="H391" i="14"/>
  <c r="C51" i="12" l="1"/>
  <c r="J252" i="5"/>
  <c r="J250" i="5"/>
  <c r="E208" i="7"/>
  <c r="E135" i="13"/>
  <c r="E11" i="1"/>
  <c r="F51" i="13"/>
  <c r="M52" i="13" s="1"/>
  <c r="F188" i="13"/>
  <c r="F190" i="13" s="1"/>
  <c r="F240" i="13" s="1"/>
  <c r="D231" i="3"/>
  <c r="E51" i="13"/>
  <c r="E224" i="13" s="1"/>
  <c r="G51" i="13"/>
  <c r="G224" i="13" s="1"/>
  <c r="G166" i="14"/>
  <c r="J52" i="13"/>
  <c r="K51" i="13"/>
  <c r="H11" i="1"/>
  <c r="F11" i="1"/>
  <c r="H154" i="13"/>
  <c r="H234" i="13" s="1"/>
  <c r="O110" i="13"/>
  <c r="F229" i="3"/>
  <c r="F20" i="1" s="1"/>
  <c r="G11" i="1"/>
  <c r="C51" i="14"/>
  <c r="G247" i="14"/>
  <c r="H487" i="14"/>
  <c r="G27" i="16"/>
  <c r="M183" i="13"/>
  <c r="M184" i="13" s="1"/>
  <c r="F28" i="1"/>
  <c r="F166" i="14"/>
  <c r="G638" i="14"/>
  <c r="G766" i="4"/>
  <c r="G664" i="14"/>
  <c r="G792" i="4"/>
  <c r="G45" i="2"/>
  <c r="G669" i="14"/>
  <c r="G644" i="14"/>
  <c r="G773" i="4"/>
  <c r="G666" i="14"/>
  <c r="G794" i="4"/>
  <c r="G663" i="14"/>
  <c r="G791" i="4"/>
  <c r="G642" i="14"/>
  <c r="G770" i="4"/>
  <c r="G654" i="14"/>
  <c r="G782" i="4"/>
  <c r="D640" i="14"/>
  <c r="D768" i="4"/>
  <c r="H640" i="14"/>
  <c r="H768" i="4"/>
  <c r="G657" i="14"/>
  <c r="G785" i="4"/>
  <c r="G643" i="14"/>
  <c r="G772" i="4"/>
  <c r="G668" i="14"/>
  <c r="G796" i="4"/>
  <c r="G647" i="14"/>
  <c r="G775" i="4"/>
  <c r="D25" i="12"/>
  <c r="E25" i="12" s="1"/>
  <c r="E487" i="14"/>
  <c r="C633" i="14"/>
  <c r="C761" i="4"/>
  <c r="C632" i="14"/>
  <c r="C760" i="4"/>
  <c r="C634" i="14"/>
  <c r="C762" i="4"/>
  <c r="J459" i="14"/>
  <c r="J460" i="14" s="1"/>
  <c r="G40" i="2"/>
  <c r="D31" i="2"/>
  <c r="D20" i="2"/>
  <c r="F233" i="3"/>
  <c r="G233" i="3"/>
  <c r="E233" i="3"/>
  <c r="D236" i="3"/>
  <c r="D12" i="1"/>
  <c r="L110" i="13"/>
  <c r="E20" i="1"/>
  <c r="K126" i="13"/>
  <c r="K127" i="13" s="1"/>
  <c r="D22" i="1"/>
  <c r="E241" i="3"/>
  <c r="E22" i="1"/>
  <c r="M154" i="13"/>
  <c r="O102" i="13"/>
  <c r="O103" i="13" s="1"/>
  <c r="H12" i="1"/>
  <c r="L61" i="13"/>
  <c r="E10" i="1"/>
  <c r="M61" i="13"/>
  <c r="L161" i="13"/>
  <c r="L162" i="13" s="1"/>
  <c r="E25" i="1"/>
  <c r="J161" i="13"/>
  <c r="J162" i="13" s="1"/>
  <c r="C25" i="1"/>
  <c r="D233" i="3"/>
  <c r="F243" i="3"/>
  <c r="F25" i="1"/>
  <c r="F241" i="3"/>
  <c r="F22" i="1" s="1"/>
  <c r="F226" i="3"/>
  <c r="F8" i="1"/>
  <c r="J44" i="13"/>
  <c r="J45" i="13" s="1"/>
  <c r="C8" i="1"/>
  <c r="G243" i="3"/>
  <c r="G25" i="1"/>
  <c r="K44" i="13"/>
  <c r="K45" i="13" s="1"/>
  <c r="D8" i="1"/>
  <c r="C232" i="3"/>
  <c r="C10" i="1"/>
  <c r="O71" i="13"/>
  <c r="O72" i="13" s="1"/>
  <c r="N44" i="13"/>
  <c r="N45" i="13" s="1"/>
  <c r="G8" i="1"/>
  <c r="H226" i="3"/>
  <c r="H8" i="1"/>
  <c r="G231" i="3"/>
  <c r="G9" i="1"/>
  <c r="D238" i="3"/>
  <c r="D20" i="1"/>
  <c r="H243" i="3"/>
  <c r="H25" i="1"/>
  <c r="G232" i="3"/>
  <c r="G10" i="1"/>
  <c r="H232" i="3"/>
  <c r="H10" i="1"/>
  <c r="C241" i="3"/>
  <c r="C22" i="1"/>
  <c r="C238" i="3"/>
  <c r="C20" i="1"/>
  <c r="J71" i="13"/>
  <c r="J72" i="13" s="1"/>
  <c r="C11" i="1"/>
  <c r="M119" i="13"/>
  <c r="M120" i="13" s="1"/>
  <c r="C239" i="3"/>
  <c r="C21" i="1"/>
  <c r="K119" i="13"/>
  <c r="D21" i="1"/>
  <c r="G239" i="3"/>
  <c r="G21" i="1"/>
  <c r="C15" i="2"/>
  <c r="E377" i="14"/>
  <c r="H8" i="2"/>
  <c r="H632" i="14"/>
  <c r="D35" i="2"/>
  <c r="D659" i="14"/>
  <c r="E766" i="4"/>
  <c r="E638" i="14"/>
  <c r="D12" i="2"/>
  <c r="D636" i="14"/>
  <c r="D39" i="2"/>
  <c r="D663" i="14"/>
  <c r="E35" i="2"/>
  <c r="E659" i="14"/>
  <c r="D34" i="2"/>
  <c r="D658" i="14"/>
  <c r="D42" i="2"/>
  <c r="D666" i="14"/>
  <c r="F794" i="4"/>
  <c r="F666" i="14"/>
  <c r="D8" i="2"/>
  <c r="D632" i="14"/>
  <c r="E780" i="4"/>
  <c r="E652" i="14"/>
  <c r="G22" i="2"/>
  <c r="G646" i="14"/>
  <c r="G11" i="2"/>
  <c r="G635" i="14"/>
  <c r="N430" i="14"/>
  <c r="N431" i="14" s="1"/>
  <c r="G659" i="14"/>
  <c r="H771" i="4"/>
  <c r="H645" i="14"/>
  <c r="C35" i="2"/>
  <c r="C659" i="14"/>
  <c r="F771" i="4"/>
  <c r="F645" i="14"/>
  <c r="F787" i="4"/>
  <c r="F659" i="14"/>
  <c r="L80" i="14"/>
  <c r="E636" i="14"/>
  <c r="D18" i="2"/>
  <c r="D642" i="14"/>
  <c r="F764" i="4"/>
  <c r="F636" i="14"/>
  <c r="F776" i="4"/>
  <c r="F648" i="14"/>
  <c r="D795" i="4"/>
  <c r="D667" i="14"/>
  <c r="D36" i="2"/>
  <c r="D660" i="14"/>
  <c r="E37" i="2"/>
  <c r="E661" i="14"/>
  <c r="H43" i="2"/>
  <c r="H667" i="14"/>
  <c r="L25" i="14"/>
  <c r="L26" i="14" s="1"/>
  <c r="E633" i="14"/>
  <c r="G17" i="2"/>
  <c r="G641" i="14"/>
  <c r="E795" i="4"/>
  <c r="E667" i="14"/>
  <c r="G43" i="2"/>
  <c r="G667" i="14"/>
  <c r="G37" i="2"/>
  <c r="G661" i="14"/>
  <c r="C11" i="2"/>
  <c r="C635" i="14"/>
  <c r="C771" i="4"/>
  <c r="C645" i="14"/>
  <c r="F788" i="4"/>
  <c r="F660" i="14"/>
  <c r="K247" i="14"/>
  <c r="D648" i="14"/>
  <c r="F761" i="4"/>
  <c r="F633" i="14"/>
  <c r="F640" i="14"/>
  <c r="L64" i="14"/>
  <c r="L65" i="14" s="1"/>
  <c r="E635" i="14"/>
  <c r="E40" i="2"/>
  <c r="E664" i="14"/>
  <c r="K25" i="14"/>
  <c r="K26" i="14" s="1"/>
  <c r="D633" i="14"/>
  <c r="N329" i="14"/>
  <c r="N330" i="14" s="1"/>
  <c r="G652" i="14"/>
  <c r="G648" i="14"/>
  <c r="F790" i="4"/>
  <c r="F662" i="14"/>
  <c r="D33" i="2"/>
  <c r="D657" i="14"/>
  <c r="L141" i="14"/>
  <c r="L142" i="14" s="1"/>
  <c r="E642" i="14"/>
  <c r="G8" i="2"/>
  <c r="G632" i="14"/>
  <c r="H37" i="2"/>
  <c r="H661" i="14"/>
  <c r="E774" i="4"/>
  <c r="E646" i="14"/>
  <c r="E13" i="2"/>
  <c r="E637" i="14"/>
  <c r="L524" i="14"/>
  <c r="L525" i="14" s="1"/>
  <c r="E666" i="14"/>
  <c r="K87" i="14"/>
  <c r="K88" i="14" s="1"/>
  <c r="D637" i="14"/>
  <c r="F780" i="4"/>
  <c r="F652" i="14"/>
  <c r="G36" i="2"/>
  <c r="G660" i="14"/>
  <c r="G655" i="14"/>
  <c r="G653" i="14"/>
  <c r="L247" i="14"/>
  <c r="E648" i="14"/>
  <c r="K187" i="14"/>
  <c r="K188" i="14" s="1"/>
  <c r="D646" i="14"/>
  <c r="E8" i="2"/>
  <c r="E632" i="14"/>
  <c r="H35" i="2"/>
  <c r="H659" i="14"/>
  <c r="H786" i="4"/>
  <c r="H658" i="14"/>
  <c r="E36" i="2"/>
  <c r="E660" i="14"/>
  <c r="E640" i="14"/>
  <c r="D781" i="4"/>
  <c r="D653" i="14"/>
  <c r="D17" i="2"/>
  <c r="D641" i="14"/>
  <c r="E17" i="2"/>
  <c r="E641" i="14"/>
  <c r="N80" i="14"/>
  <c r="N81" i="14" s="1"/>
  <c r="G636" i="14"/>
  <c r="G633" i="14"/>
  <c r="E783" i="4"/>
  <c r="E655" i="14"/>
  <c r="C764" i="4"/>
  <c r="C636" i="14"/>
  <c r="J87" i="14"/>
  <c r="J88" i="14" s="1"/>
  <c r="C637" i="14"/>
  <c r="F785" i="4"/>
  <c r="F657" i="14"/>
  <c r="F770" i="4"/>
  <c r="F642" i="14"/>
  <c r="D40" i="2"/>
  <c r="D664" i="14"/>
  <c r="E39" i="2"/>
  <c r="E663" i="14"/>
  <c r="D766" i="4"/>
  <c r="D638" i="14"/>
  <c r="D37" i="2"/>
  <c r="D661" i="14"/>
  <c r="L336" i="14"/>
  <c r="L337" i="14" s="1"/>
  <c r="E653" i="14"/>
  <c r="D11" i="2"/>
  <c r="D635" i="14"/>
  <c r="D28" i="2"/>
  <c r="D652" i="14"/>
  <c r="G16" i="2"/>
  <c r="G640" i="14"/>
  <c r="G13" i="2"/>
  <c r="G637" i="14"/>
  <c r="L193" i="14"/>
  <c r="L194" i="14" s="1"/>
  <c r="E645" i="14"/>
  <c r="C43" i="2"/>
  <c r="C667" i="14"/>
  <c r="F782" i="4"/>
  <c r="E782" i="4"/>
  <c r="G634" i="14"/>
  <c r="F762" i="4"/>
  <c r="F634" i="14"/>
  <c r="E10" i="2"/>
  <c r="E634" i="14"/>
  <c r="K51" i="14"/>
  <c r="K52" i="14" s="1"/>
  <c r="D634" i="14"/>
  <c r="D23" i="2"/>
  <c r="D647" i="14"/>
  <c r="C23" i="2"/>
  <c r="C647" i="14"/>
  <c r="G759" i="4"/>
  <c r="G631" i="14"/>
  <c r="F759" i="4"/>
  <c r="F631" i="14"/>
  <c r="E759" i="4"/>
  <c r="E631" i="14"/>
  <c r="K10" i="14"/>
  <c r="K11" i="14" s="1"/>
  <c r="D631" i="14"/>
  <c r="O319" i="14"/>
  <c r="H651" i="14"/>
  <c r="N319" i="14"/>
  <c r="G651" i="14"/>
  <c r="G665" i="14"/>
  <c r="L515" i="14"/>
  <c r="L516" i="14" s="1"/>
  <c r="E665" i="14"/>
  <c r="D41" i="2"/>
  <c r="D665" i="14"/>
  <c r="C41" i="2"/>
  <c r="C665" i="14"/>
  <c r="G32" i="2"/>
  <c r="G656" i="14"/>
  <c r="D32" i="2"/>
  <c r="D656" i="14"/>
  <c r="F784" i="4"/>
  <c r="F656" i="14"/>
  <c r="E32" i="2"/>
  <c r="E656" i="14"/>
  <c r="O107" i="14"/>
  <c r="O108" i="14" s="1"/>
  <c r="H639" i="14"/>
  <c r="G15" i="2"/>
  <c r="G639" i="14"/>
  <c r="F639" i="14"/>
  <c r="E639" i="14"/>
  <c r="D15" i="2"/>
  <c r="D639" i="14"/>
  <c r="F773" i="4"/>
  <c r="F644" i="14"/>
  <c r="D21" i="2"/>
  <c r="D644" i="14"/>
  <c r="N258" i="14"/>
  <c r="N259" i="14" s="1"/>
  <c r="G649" i="14"/>
  <c r="L258" i="14"/>
  <c r="L259" i="14" s="1"/>
  <c r="E649" i="14"/>
  <c r="D777" i="4"/>
  <c r="D649" i="14"/>
  <c r="H778" i="4"/>
  <c r="H650" i="14"/>
  <c r="G26" i="2"/>
  <c r="G650" i="14"/>
  <c r="F778" i="4"/>
  <c r="F650" i="14"/>
  <c r="E778" i="4"/>
  <c r="E650" i="14"/>
  <c r="D26" i="2"/>
  <c r="D650" i="14"/>
  <c r="G238" i="3"/>
  <c r="K18" i="13"/>
  <c r="L18" i="13"/>
  <c r="G226" i="14"/>
  <c r="E247" i="14"/>
  <c r="F247" i="14"/>
  <c r="H283" i="14"/>
  <c r="E80" i="14"/>
  <c r="E154" i="13"/>
  <c r="E234" i="13" s="1"/>
  <c r="O11" i="13"/>
  <c r="L52" i="13"/>
  <c r="L95" i="13"/>
  <c r="H866" i="6"/>
  <c r="H226" i="14"/>
  <c r="H53" i="16"/>
  <c r="G26" i="16"/>
  <c r="G18" i="16"/>
  <c r="G19" i="16"/>
  <c r="G40" i="16"/>
  <c r="G23" i="16"/>
  <c r="G17" i="16"/>
  <c r="G24" i="16"/>
  <c r="G22" i="16"/>
  <c r="G25" i="16"/>
  <c r="G21" i="16"/>
  <c r="I53" i="16"/>
  <c r="D247" i="14"/>
  <c r="E866" i="6"/>
  <c r="E631" i="8" s="1"/>
  <c r="C73" i="10"/>
  <c r="O18" i="13"/>
  <c r="G154" i="13"/>
  <c r="G234" i="13" s="1"/>
  <c r="E110" i="13"/>
  <c r="E231" i="13" s="1"/>
  <c r="G271" i="5"/>
  <c r="G252" i="3" s="1"/>
  <c r="E28" i="1"/>
  <c r="D154" i="13"/>
  <c r="D234" i="13" s="1"/>
  <c r="N11" i="13"/>
  <c r="L11" i="13"/>
  <c r="F154" i="13"/>
  <c r="F234" i="13" s="1"/>
  <c r="E229" i="7"/>
  <c r="H110" i="13"/>
  <c r="H231" i="13" s="1"/>
  <c r="G110" i="13"/>
  <c r="G231" i="13" s="1"/>
  <c r="N18" i="13"/>
  <c r="L23" i="13"/>
  <c r="L24" i="13" s="1"/>
  <c r="D231" i="13"/>
  <c r="F110" i="13"/>
  <c r="F231" i="13" s="1"/>
  <c r="G487" i="14"/>
  <c r="E11" i="12"/>
  <c r="C231" i="13"/>
  <c r="D487" i="14"/>
  <c r="E74" i="8"/>
  <c r="G74" i="8"/>
  <c r="G600" i="8" s="1"/>
  <c r="H74" i="8"/>
  <c r="H600" i="8" s="1"/>
  <c r="G588" i="8"/>
  <c r="G628" i="8" s="1"/>
  <c r="D74" i="8"/>
  <c r="D600" i="8" s="1"/>
  <c r="D40" i="11"/>
  <c r="G866" i="6"/>
  <c r="G631" i="8" s="1"/>
  <c r="F180" i="14"/>
  <c r="C377" i="14"/>
  <c r="H377" i="14"/>
  <c r="G51" i="14"/>
  <c r="J193" i="14"/>
  <c r="J194" i="14" s="1"/>
  <c r="E19" i="2"/>
  <c r="C19" i="2"/>
  <c r="E771" i="4"/>
  <c r="H19" i="2"/>
  <c r="O193" i="14"/>
  <c r="O194" i="14" s="1"/>
  <c r="M193" i="14"/>
  <c r="M194" i="14" s="1"/>
  <c r="G7" i="2"/>
  <c r="F19" i="2"/>
  <c r="F8" i="2"/>
  <c r="F760" i="4"/>
  <c r="F766" i="4"/>
  <c r="F763" i="4"/>
  <c r="C220" i="7"/>
  <c r="C203" i="7"/>
  <c r="E27" i="1"/>
  <c r="K110" i="13"/>
  <c r="K111" i="13" s="1"/>
  <c r="E40" i="12"/>
  <c r="C65" i="10"/>
  <c r="M94" i="14"/>
  <c r="M95" i="14" s="1"/>
  <c r="F31" i="2"/>
  <c r="F783" i="4"/>
  <c r="E7" i="2"/>
  <c r="F22" i="2"/>
  <c r="F774" i="4"/>
  <c r="M80" i="14"/>
  <c r="F40" i="2"/>
  <c r="F792" i="4"/>
  <c r="F11" i="2"/>
  <c r="F9" i="2"/>
  <c r="M258" i="14"/>
  <c r="M259" i="14" s="1"/>
  <c r="F777" i="4"/>
  <c r="C46" i="12"/>
  <c r="M131" i="14"/>
  <c r="F769" i="4"/>
  <c r="F29" i="2"/>
  <c r="F781" i="4"/>
  <c r="M166" i="14"/>
  <c r="F772" i="4"/>
  <c r="F37" i="2"/>
  <c r="F789" i="4"/>
  <c r="M51" i="14"/>
  <c r="E37" i="12"/>
  <c r="O183" i="13"/>
  <c r="O184" i="13" s="1"/>
  <c r="N51" i="13"/>
  <c r="N52" i="13" s="1"/>
  <c r="F647" i="14"/>
  <c r="K23" i="15"/>
  <c r="D51" i="12"/>
  <c r="E51" i="12" s="1"/>
  <c r="D63" i="12"/>
  <c r="E63" i="12" s="1"/>
  <c r="D42" i="12"/>
  <c r="D64" i="12"/>
  <c r="E64" i="12" s="1"/>
  <c r="D26" i="12"/>
  <c r="E26" i="12" s="1"/>
  <c r="D33" i="12"/>
  <c r="E33" i="12" s="1"/>
  <c r="D24" i="12"/>
  <c r="E24" i="12" s="1"/>
  <c r="D53" i="12"/>
  <c r="E53" i="12" s="1"/>
  <c r="D9" i="12"/>
  <c r="E9" i="12" s="1"/>
  <c r="D48" i="12"/>
  <c r="D45" i="12"/>
  <c r="E45" i="12" s="1"/>
  <c r="D31" i="12"/>
  <c r="E31" i="12" s="1"/>
  <c r="D59" i="12"/>
  <c r="E59" i="12" s="1"/>
  <c r="D20" i="12"/>
  <c r="E20" i="12" s="1"/>
  <c r="D19" i="12"/>
  <c r="E19" i="12" s="1"/>
  <c r="D27" i="12"/>
  <c r="E27" i="12" s="1"/>
  <c r="D43" i="12"/>
  <c r="E43" i="12" s="1"/>
  <c r="D56" i="12"/>
  <c r="E56" i="12" s="1"/>
  <c r="D58" i="12"/>
  <c r="E58" i="12" s="1"/>
  <c r="D30" i="12"/>
  <c r="E30" i="12" s="1"/>
  <c r="D72" i="12"/>
  <c r="E72" i="12" s="1"/>
  <c r="D69" i="12"/>
  <c r="E69" i="12" s="1"/>
  <c r="D17" i="12"/>
  <c r="E17" i="12" s="1"/>
  <c r="D36" i="12"/>
  <c r="E36" i="12" s="1"/>
  <c r="D50" i="12"/>
  <c r="E50" i="12" s="1"/>
  <c r="D10" i="12"/>
  <c r="E10" i="12" s="1"/>
  <c r="D34" i="12"/>
  <c r="E34" i="12" s="1"/>
  <c r="D16" i="12"/>
  <c r="E16" i="12" s="1"/>
  <c r="D49" i="12"/>
  <c r="E49" i="12" s="1"/>
  <c r="D62" i="12"/>
  <c r="D23" i="12"/>
  <c r="E23" i="12" s="1"/>
  <c r="D67" i="12"/>
  <c r="E67" i="12" s="1"/>
  <c r="D44" i="12"/>
  <c r="E44" i="12" s="1"/>
  <c r="D12" i="12"/>
  <c r="E12" i="12" s="1"/>
  <c r="D18" i="12"/>
  <c r="E18" i="12" s="1"/>
  <c r="D71" i="12"/>
  <c r="E71" i="12" s="1"/>
  <c r="D13" i="12"/>
  <c r="E13" i="12" s="1"/>
  <c r="D35" i="12"/>
  <c r="E35" i="12" s="1"/>
  <c r="E199" i="13"/>
  <c r="E241" i="13" s="1"/>
  <c r="D760" i="4"/>
  <c r="M524" i="14"/>
  <c r="M525" i="14" s="1"/>
  <c r="C28" i="1"/>
  <c r="G234" i="3"/>
  <c r="J24" i="13"/>
  <c r="N110" i="13"/>
  <c r="H219" i="7"/>
  <c r="J102" i="13"/>
  <c r="J103" i="13" s="1"/>
  <c r="H238" i="3"/>
  <c r="C246" i="3"/>
  <c r="F234" i="3"/>
  <c r="C145" i="7"/>
  <c r="C32" i="11" s="1"/>
  <c r="E32" i="11" s="1"/>
  <c r="F238" i="3"/>
  <c r="H246" i="3"/>
  <c r="M110" i="13"/>
  <c r="N154" i="13"/>
  <c r="H234" i="3"/>
  <c r="E238" i="3"/>
  <c r="C218" i="7"/>
  <c r="J190" i="13"/>
  <c r="D202" i="7"/>
  <c r="E246" i="3"/>
  <c r="K183" i="13"/>
  <c r="K184" i="13" s="1"/>
  <c r="H236" i="3"/>
  <c r="H199" i="13"/>
  <c r="H241" i="13" s="1"/>
  <c r="E29" i="2"/>
  <c r="L190" i="13"/>
  <c r="E247" i="3"/>
  <c r="C236" i="3"/>
  <c r="E202" i="7"/>
  <c r="E243" i="3"/>
  <c r="C158" i="8"/>
  <c r="C604" i="8" s="1"/>
  <c r="D16" i="11" s="1"/>
  <c r="E9" i="2"/>
  <c r="D765" i="4"/>
  <c r="N10" i="14"/>
  <c r="N11" i="14" s="1"/>
  <c r="K130" i="14"/>
  <c r="K131" i="14" s="1"/>
  <c r="M64" i="14"/>
  <c r="M65" i="14" s="1"/>
  <c r="D13" i="2"/>
  <c r="F17" i="2"/>
  <c r="G202" i="7"/>
  <c r="J202" i="7" s="1"/>
  <c r="K202" i="7" s="1"/>
  <c r="C195" i="13"/>
  <c r="C199" i="13" s="1"/>
  <c r="C241" i="13" s="1"/>
  <c r="K336" i="14"/>
  <c r="K337" i="14" s="1"/>
  <c r="N25" i="14"/>
  <c r="N26" i="14" s="1"/>
  <c r="N102" i="13"/>
  <c r="N103" i="13" s="1"/>
  <c r="J80" i="13"/>
  <c r="J81" i="13" s="1"/>
  <c r="G236" i="3"/>
  <c r="G219" i="7"/>
  <c r="J219" i="7" s="1"/>
  <c r="K219" i="7" s="1"/>
  <c r="K199" i="13"/>
  <c r="D219" i="7"/>
  <c r="E219" i="7"/>
  <c r="G199" i="13"/>
  <c r="G241" i="13" s="1"/>
  <c r="O190" i="13"/>
  <c r="K190" i="13"/>
  <c r="D234" i="3"/>
  <c r="D232" i="3"/>
  <c r="D235" i="3"/>
  <c r="J126" i="13"/>
  <c r="J127" i="13" s="1"/>
  <c r="E234" i="3"/>
  <c r="J89" i="13"/>
  <c r="H29" i="1"/>
  <c r="M175" i="13"/>
  <c r="M176" i="13" s="1"/>
  <c r="D28" i="1"/>
  <c r="F27" i="1"/>
  <c r="N161" i="13"/>
  <c r="N162" i="13" s="1"/>
  <c r="M190" i="13"/>
  <c r="M191" i="13" s="1"/>
  <c r="N71" i="13"/>
  <c r="N72" i="13" s="1"/>
  <c r="F202" i="7"/>
  <c r="F239" i="3"/>
  <c r="F21" i="1" s="1"/>
  <c r="D199" i="13"/>
  <c r="D241" i="13" s="1"/>
  <c r="G598" i="14"/>
  <c r="G623" i="14" s="1"/>
  <c r="G158" i="8"/>
  <c r="G604" i="8" s="1"/>
  <c r="C301" i="8"/>
  <c r="C611" i="8" s="1"/>
  <c r="D23" i="11" s="1"/>
  <c r="N24" i="13"/>
  <c r="F196" i="13"/>
  <c r="F199" i="13" s="1"/>
  <c r="F241" i="13" s="1"/>
  <c r="J147" i="8"/>
  <c r="F476" i="14"/>
  <c r="F202" i="14"/>
  <c r="F226" i="14" s="1"/>
  <c r="J65" i="8"/>
  <c r="D158" i="8"/>
  <c r="D604" i="8" s="1"/>
  <c r="E158" i="8"/>
  <c r="E604" i="8" s="1"/>
  <c r="F158" i="8"/>
  <c r="F604" i="8" s="1"/>
  <c r="C74" i="8"/>
  <c r="C600" i="8" s="1"/>
  <c r="D12" i="11" s="1"/>
  <c r="N141" i="14"/>
  <c r="N142" i="14" s="1"/>
  <c r="D9" i="2"/>
  <c r="H240" i="3"/>
  <c r="F240" i="3"/>
  <c r="F23" i="1" s="1"/>
  <c r="C15" i="11"/>
  <c r="E15" i="11" s="1"/>
  <c r="N377" i="14"/>
  <c r="N378" i="14" s="1"/>
  <c r="G31" i="2"/>
  <c r="D761" i="4"/>
  <c r="E793" i="4"/>
  <c r="D29" i="2"/>
  <c r="E39" i="11"/>
  <c r="D28" i="10"/>
  <c r="K459" i="14"/>
  <c r="K460" i="14" s="1"/>
  <c r="N451" i="14"/>
  <c r="N452" i="14" s="1"/>
  <c r="L329" i="14"/>
  <c r="L330" i="14" s="1"/>
  <c r="L377" i="14"/>
  <c r="G28" i="2"/>
  <c r="E232" i="3"/>
  <c r="G240" i="3"/>
  <c r="L175" i="13"/>
  <c r="L176" i="13" s="1"/>
  <c r="C28" i="12"/>
  <c r="G229" i="3"/>
  <c r="D7" i="2"/>
  <c r="F15" i="2"/>
  <c r="K61" i="13"/>
  <c r="K62" i="13" s="1"/>
  <c r="C226" i="3"/>
  <c r="D226" i="3"/>
  <c r="D759" i="4"/>
  <c r="E31" i="2"/>
  <c r="M107" i="14"/>
  <c r="M108" i="14" s="1"/>
  <c r="M161" i="13"/>
  <c r="M162" i="13" s="1"/>
  <c r="F246" i="3"/>
  <c r="L36" i="13"/>
  <c r="L37" i="13" s="1"/>
  <c r="E75" i="10"/>
  <c r="E80" i="10" s="1"/>
  <c r="F32" i="2"/>
  <c r="C235" i="3"/>
  <c r="D21" i="10"/>
  <c r="E25" i="11"/>
  <c r="J515" i="14"/>
  <c r="J516" i="14" s="1"/>
  <c r="K416" i="14"/>
  <c r="K417" i="14" s="1"/>
  <c r="N94" i="14"/>
  <c r="N95" i="14" s="1"/>
  <c r="E794" i="4"/>
  <c r="M17" i="14"/>
  <c r="M18" i="14" s="1"/>
  <c r="E764" i="4"/>
  <c r="G18" i="2"/>
  <c r="D786" i="4"/>
  <c r="G14" i="2"/>
  <c r="E42" i="2"/>
  <c r="G35" i="2"/>
  <c r="D794" i="4"/>
  <c r="L10" i="14"/>
  <c r="L11" i="14" s="1"/>
  <c r="C37" i="2"/>
  <c r="L17" i="14"/>
  <c r="L18" i="14" s="1"/>
  <c r="D25" i="2"/>
  <c r="K329" i="14"/>
  <c r="K330" i="14" s="1"/>
  <c r="M417" i="14"/>
  <c r="L417" i="14"/>
  <c r="D789" i="4"/>
  <c r="E14" i="2"/>
  <c r="M494" i="14"/>
  <c r="M495" i="14" s="1"/>
  <c r="D60" i="10"/>
  <c r="D73" i="10"/>
  <c r="D38" i="10"/>
  <c r="D22" i="2"/>
  <c r="D773" i="4"/>
  <c r="K180" i="14"/>
  <c r="K181" i="14" s="1"/>
  <c r="D763" i="4"/>
  <c r="F42" i="2"/>
  <c r="O199" i="13"/>
  <c r="L130" i="14"/>
  <c r="L131" i="14" s="1"/>
  <c r="E769" i="4"/>
  <c r="D769" i="4"/>
  <c r="F61" i="13"/>
  <c r="E61" i="13"/>
  <c r="O89" i="13"/>
  <c r="M81" i="13"/>
  <c r="F71" i="13"/>
  <c r="F226" i="13" s="1"/>
  <c r="M71" i="13"/>
  <c r="C27" i="1"/>
  <c r="H241" i="3"/>
  <c r="L199" i="13"/>
  <c r="G245" i="3"/>
  <c r="O126" i="13"/>
  <c r="O127" i="13" s="1"/>
  <c r="M44" i="13"/>
  <c r="E248" i="3"/>
  <c r="K154" i="13"/>
  <c r="O81" i="13"/>
  <c r="H227" i="13"/>
  <c r="D29" i="1"/>
  <c r="E235" i="3"/>
  <c r="E10" i="11"/>
  <c r="H248" i="3"/>
  <c r="G28" i="1"/>
  <c r="K175" i="13"/>
  <c r="K176" i="13" s="1"/>
  <c r="K102" i="13"/>
  <c r="K103" i="13" s="1"/>
  <c r="C65" i="12"/>
  <c r="N183" i="13"/>
  <c r="N184" i="13" s="1"/>
  <c r="D27" i="1"/>
  <c r="M126" i="13"/>
  <c r="M127" i="13" s="1"/>
  <c r="M88" i="13"/>
  <c r="M89" i="13" s="1"/>
  <c r="M24" i="13"/>
  <c r="G119" i="13"/>
  <c r="G232" i="13" s="1"/>
  <c r="G247" i="3"/>
  <c r="C204" i="7"/>
  <c r="O175" i="13"/>
  <c r="O176" i="13" s="1"/>
  <c r="H235" i="3"/>
  <c r="N190" i="13"/>
  <c r="N191" i="13" s="1"/>
  <c r="C119" i="13"/>
  <c r="C232" i="13" s="1"/>
  <c r="J110" i="13"/>
  <c r="J111" i="13" s="1"/>
  <c r="I525" i="8"/>
  <c r="N199" i="13"/>
  <c r="H27" i="1"/>
  <c r="F44" i="13"/>
  <c r="F223" i="13" s="1"/>
  <c r="N187" i="14"/>
  <c r="N188" i="14" s="1"/>
  <c r="E22" i="2"/>
  <c r="M180" i="14"/>
  <c r="D240" i="3"/>
  <c r="J154" i="13"/>
  <c r="J155" i="13" s="1"/>
  <c r="C240" i="3"/>
  <c r="F80" i="14"/>
  <c r="E31" i="11"/>
  <c r="E37" i="11"/>
  <c r="E9" i="11"/>
  <c r="E784" i="4"/>
  <c r="D780" i="4"/>
  <c r="L494" i="14"/>
  <c r="L495" i="14" s="1"/>
  <c r="E30" i="2"/>
  <c r="K391" i="14"/>
  <c r="K392" i="14" s="1"/>
  <c r="G12" i="2"/>
  <c r="M336" i="14"/>
  <c r="M337" i="14" s="1"/>
  <c r="K524" i="14"/>
  <c r="K525" i="14" s="1"/>
  <c r="N336" i="14"/>
  <c r="N337" i="14" s="1"/>
  <c r="L87" i="14"/>
  <c r="L88" i="14" s="1"/>
  <c r="M25" i="14"/>
  <c r="M26" i="14" s="1"/>
  <c r="D764" i="4"/>
  <c r="C767" i="4"/>
  <c r="E789" i="4"/>
  <c r="G29" i="2"/>
  <c r="E18" i="2"/>
  <c r="K94" i="14"/>
  <c r="K95" i="14" s="1"/>
  <c r="N64" i="14"/>
  <c r="N65" i="14" s="1"/>
  <c r="K430" i="14"/>
  <c r="K431" i="14" s="1"/>
  <c r="E765" i="4"/>
  <c r="E15" i="2"/>
  <c r="J541" i="14"/>
  <c r="J542" i="14" s="1"/>
  <c r="L459" i="14"/>
  <c r="L460" i="14" s="1"/>
  <c r="D14" i="2"/>
  <c r="D787" i="4"/>
  <c r="G25" i="2"/>
  <c r="N494" i="14"/>
  <c r="N495" i="14" s="1"/>
  <c r="C46" i="10"/>
  <c r="L541" i="14"/>
  <c r="L542" i="14" s="1"/>
  <c r="E11" i="2"/>
  <c r="G30" i="1"/>
  <c r="F248" i="3"/>
  <c r="M199" i="13"/>
  <c r="G10" i="2"/>
  <c r="G27" i="2"/>
  <c r="N417" i="14"/>
  <c r="N541" i="14"/>
  <c r="N542" i="14" s="1"/>
  <c r="E43" i="2"/>
  <c r="K541" i="14"/>
  <c r="K542" i="14" s="1"/>
  <c r="D43" i="2"/>
  <c r="C795" i="4"/>
  <c r="E34" i="11"/>
  <c r="G41" i="2"/>
  <c r="D793" i="4"/>
  <c r="K64" i="14"/>
  <c r="K65" i="14" s="1"/>
  <c r="L107" i="14"/>
  <c r="L108" i="14" s="1"/>
  <c r="K107" i="14"/>
  <c r="K108" i="14" s="1"/>
  <c r="G241" i="3"/>
  <c r="L126" i="13"/>
  <c r="L127" i="13" s="1"/>
  <c r="O44" i="13"/>
  <c r="O45" i="13" s="1"/>
  <c r="G226" i="3"/>
  <c r="E226" i="3"/>
  <c r="L44" i="13"/>
  <c r="L45" i="13" s="1"/>
  <c r="N80" i="13"/>
  <c r="N81" i="13" s="1"/>
  <c r="D227" i="13"/>
  <c r="K81" i="13"/>
  <c r="C233" i="3"/>
  <c r="D783" i="4"/>
  <c r="E777" i="4"/>
  <c r="E25" i="2"/>
  <c r="E41" i="2"/>
  <c r="C793" i="4"/>
  <c r="E12" i="2"/>
  <c r="M459" i="14"/>
  <c r="M460" i="14" s="1"/>
  <c r="C789" i="4"/>
  <c r="N51" i="14"/>
  <c r="N123" i="14"/>
  <c r="N124" i="14" s="1"/>
  <c r="D785" i="4"/>
  <c r="D776" i="4"/>
  <c r="K408" i="14"/>
  <c r="K409" i="14" s="1"/>
  <c r="E26" i="2"/>
  <c r="D784" i="4"/>
  <c r="D10" i="2"/>
  <c r="M408" i="14"/>
  <c r="M409" i="14" s="1"/>
  <c r="E792" i="4"/>
  <c r="K141" i="14"/>
  <c r="K142" i="14" s="1"/>
  <c r="G9" i="2"/>
  <c r="E770" i="4"/>
  <c r="E781" i="4"/>
  <c r="K166" i="14"/>
  <c r="K167" i="14" s="1"/>
  <c r="E788" i="4"/>
  <c r="K451" i="14"/>
  <c r="K452" i="14" s="1"/>
  <c r="N391" i="14"/>
  <c r="N392" i="14" s="1"/>
  <c r="K494" i="14"/>
  <c r="K495" i="14" s="1"/>
  <c r="N130" i="14"/>
  <c r="N131" i="14" s="1"/>
  <c r="D770" i="4"/>
  <c r="N87" i="14"/>
  <c r="N88" i="14" s="1"/>
  <c r="N17" i="14"/>
  <c r="N18" i="14" s="1"/>
  <c r="D788" i="4"/>
  <c r="L187" i="14"/>
  <c r="L188" i="14" s="1"/>
  <c r="N283" i="14"/>
  <c r="E776" i="4"/>
  <c r="L451" i="14"/>
  <c r="L452" i="14" s="1"/>
  <c r="L94" i="14"/>
  <c r="L95" i="14" s="1"/>
  <c r="N247" i="14"/>
  <c r="M187" i="14"/>
  <c r="M188" i="14" s="1"/>
  <c r="O161" i="13"/>
  <c r="O162" i="13" s="1"/>
  <c r="C243" i="3"/>
  <c r="F29" i="1"/>
  <c r="C29" i="1"/>
  <c r="J199" i="13"/>
  <c r="C248" i="3"/>
  <c r="L487" i="14"/>
  <c r="E791" i="4"/>
  <c r="M391" i="14"/>
  <c r="M392" i="14" s="1"/>
  <c r="N515" i="14"/>
  <c r="N516" i="14" s="1"/>
  <c r="K487" i="14"/>
  <c r="D791" i="4"/>
  <c r="F232" i="3"/>
  <c r="J232" i="3" s="1"/>
  <c r="F33" i="2"/>
  <c r="D772" i="4"/>
  <c r="F21" i="2"/>
  <c r="K377" i="14"/>
  <c r="K378" i="14" s="1"/>
  <c r="D792" i="4"/>
  <c r="N107" i="14"/>
  <c r="N108" i="14" s="1"/>
  <c r="M141" i="14"/>
  <c r="M142" i="14" s="1"/>
  <c r="L391" i="14"/>
  <c r="L392" i="14" s="1"/>
  <c r="K515" i="14"/>
  <c r="K516" i="14" s="1"/>
  <c r="L430" i="14"/>
  <c r="L431" i="14" s="1"/>
  <c r="F25" i="2"/>
  <c r="F14" i="2"/>
  <c r="F10" i="2"/>
  <c r="G24" i="2"/>
  <c r="N459" i="14"/>
  <c r="N460" i="14" s="1"/>
  <c r="E787" i="4"/>
  <c r="L283" i="14"/>
  <c r="H789" i="4"/>
  <c r="K258" i="14"/>
  <c r="K259" i="14" s="1"/>
  <c r="F18" i="2"/>
  <c r="M377" i="14"/>
  <c r="M378" i="14" s="1"/>
  <c r="D774" i="4"/>
  <c r="K283" i="14"/>
  <c r="D778" i="4"/>
  <c r="D14" i="10"/>
  <c r="K80" i="14"/>
  <c r="K81" i="14" s="1"/>
  <c r="G27" i="1"/>
  <c r="K89" i="13"/>
  <c r="D775" i="4"/>
  <c r="D24" i="2"/>
  <c r="M247" i="14"/>
  <c r="K226" i="14"/>
  <c r="K227" i="14" s="1"/>
  <c r="F24" i="2"/>
  <c r="O154" i="13"/>
  <c r="E240" i="3"/>
  <c r="J61" i="13"/>
  <c r="J62" i="13" s="1"/>
  <c r="Q319" i="8"/>
  <c r="D762" i="4"/>
  <c r="I274" i="8"/>
  <c r="O283" i="14"/>
  <c r="D46" i="10"/>
  <c r="L51" i="14"/>
  <c r="K18" i="14"/>
  <c r="N89" i="13"/>
  <c r="O24" i="13"/>
  <c r="L89" i="13"/>
  <c r="H233" i="3"/>
  <c r="K71" i="13"/>
  <c r="K72" i="13" s="1"/>
  <c r="N126" i="13"/>
  <c r="N127" i="13" s="1"/>
  <c r="C40" i="11"/>
  <c r="G235" i="3"/>
  <c r="J64" i="14"/>
  <c r="J65" i="14" s="1"/>
  <c r="D65" i="10"/>
  <c r="L119" i="13"/>
  <c r="L120" i="13" s="1"/>
  <c r="E239" i="3"/>
  <c r="C13" i="2"/>
  <c r="H787" i="4"/>
  <c r="C765" i="4"/>
  <c r="C38" i="12"/>
  <c r="L184" i="13"/>
  <c r="J430" i="14"/>
  <c r="J431" i="14" s="1"/>
  <c r="O459" i="14"/>
  <c r="O460" i="14" s="1"/>
  <c r="O416" i="14"/>
  <c r="O417" i="14" s="1"/>
  <c r="H34" i="2"/>
  <c r="C34" i="2"/>
  <c r="J416" i="14"/>
  <c r="J417" i="14" s="1"/>
  <c r="H794" i="4"/>
  <c r="H42" i="2"/>
  <c r="O524" i="14"/>
  <c r="O525" i="14" s="1"/>
  <c r="E17" i="11"/>
  <c r="H766" i="4"/>
  <c r="H14" i="2"/>
  <c r="O94" i="14"/>
  <c r="O95" i="14" s="1"/>
  <c r="J80" i="14"/>
  <c r="J81" i="14" s="1"/>
  <c r="C787" i="4"/>
  <c r="C769" i="4"/>
  <c r="C17" i="2"/>
  <c r="J130" i="14"/>
  <c r="J131" i="14" s="1"/>
  <c r="H792" i="4"/>
  <c r="O494" i="14"/>
  <c r="O495" i="14" s="1"/>
  <c r="H40" i="2"/>
  <c r="C781" i="4"/>
  <c r="J336" i="14"/>
  <c r="J337" i="14" s="1"/>
  <c r="C29" i="2"/>
  <c r="J226" i="14"/>
  <c r="J227" i="14" s="1"/>
  <c r="F12" i="2"/>
  <c r="C12" i="2"/>
  <c r="N61" i="13"/>
  <c r="N62" i="13" s="1"/>
  <c r="L81" i="13"/>
  <c r="D241" i="3"/>
  <c r="C226" i="13"/>
  <c r="E16" i="2"/>
  <c r="C775" i="4"/>
  <c r="O430" i="14"/>
  <c r="O431" i="14" s="1"/>
  <c r="N119" i="13"/>
  <c r="J119" i="13"/>
  <c r="D30" i="1"/>
  <c r="K161" i="13"/>
  <c r="K162" i="13" s="1"/>
  <c r="E24" i="2"/>
  <c r="L123" i="14"/>
  <c r="L124" i="14" s="1"/>
  <c r="D243" i="3"/>
  <c r="H242" i="3"/>
  <c r="H24" i="1" s="1"/>
  <c r="C866" i="6"/>
  <c r="H781" i="4"/>
  <c r="O336" i="14"/>
  <c r="O337" i="14" s="1"/>
  <c r="H29" i="2"/>
  <c r="O541" i="14"/>
  <c r="O542" i="14" s="1"/>
  <c r="H26" i="2"/>
  <c r="C245" i="3"/>
  <c r="H780" i="4"/>
  <c r="O329" i="14"/>
  <c r="O330" i="14" s="1"/>
  <c r="H28" i="2"/>
  <c r="E51" i="14"/>
  <c r="H795" i="4"/>
  <c r="F20" i="2"/>
  <c r="J184" i="13"/>
  <c r="L146" i="13"/>
  <c r="L71" i="13"/>
  <c r="L72" i="13" s="1"/>
  <c r="E242" i="3"/>
  <c r="E24" i="1" s="1"/>
  <c r="C54" i="10"/>
  <c r="G283" i="14"/>
  <c r="J107" i="14"/>
  <c r="J108" i="14" s="1"/>
  <c r="F51" i="14"/>
  <c r="F10" i="14"/>
  <c r="H769" i="4"/>
  <c r="H17" i="2"/>
  <c r="O130" i="14"/>
  <c r="O131" i="14" s="1"/>
  <c r="C792" i="4"/>
  <c r="J494" i="14"/>
  <c r="J495" i="14" s="1"/>
  <c r="C40" i="2"/>
  <c r="H774" i="4"/>
  <c r="O187" i="14"/>
  <c r="O188" i="14" s="1"/>
  <c r="H22" i="2"/>
  <c r="C774" i="4"/>
  <c r="J187" i="14"/>
  <c r="J188" i="14" s="1"/>
  <c r="C22" i="2"/>
  <c r="L154" i="13"/>
  <c r="D229" i="7"/>
  <c r="L360" i="14"/>
  <c r="L361" i="14" s="1"/>
  <c r="H765" i="4"/>
  <c r="H13" i="2"/>
  <c r="O87" i="14"/>
  <c r="O88" i="14" s="1"/>
  <c r="H759" i="4"/>
  <c r="O10" i="14"/>
  <c r="O11" i="14" s="1"/>
  <c r="H7" i="2"/>
  <c r="G319" i="14"/>
  <c r="H761" i="4"/>
  <c r="H9" i="2"/>
  <c r="O25" i="14"/>
  <c r="O26" i="14" s="1"/>
  <c r="H773" i="4"/>
  <c r="O180" i="14"/>
  <c r="O181" i="14" s="1"/>
  <c r="H21" i="2"/>
  <c r="H15" i="2"/>
  <c r="C766" i="4"/>
  <c r="C14" i="2"/>
  <c r="J94" i="14"/>
  <c r="J95" i="14" s="1"/>
  <c r="C784" i="4"/>
  <c r="J391" i="14"/>
  <c r="J392" i="14" s="1"/>
  <c r="C32" i="2"/>
  <c r="H27" i="2"/>
  <c r="C8" i="2"/>
  <c r="J17" i="14"/>
  <c r="J18" i="14" s="1"/>
  <c r="H779" i="4"/>
  <c r="D53" i="16"/>
  <c r="H791" i="4"/>
  <c r="O487" i="14"/>
  <c r="H39" i="2"/>
  <c r="M329" i="14"/>
  <c r="M330" i="14" s="1"/>
  <c r="F28" i="2"/>
  <c r="H770" i="4"/>
  <c r="H18" i="2"/>
  <c r="O141" i="14"/>
  <c r="O142" i="14" s="1"/>
  <c r="C778" i="4"/>
  <c r="J283" i="14"/>
  <c r="J284" i="14" s="1"/>
  <c r="C26" i="2"/>
  <c r="C779" i="4"/>
  <c r="J319" i="14"/>
  <c r="J320" i="14" s="1"/>
  <c r="C27" i="2"/>
  <c r="F30" i="2"/>
  <c r="M360" i="14"/>
  <c r="M361" i="14" s="1"/>
  <c r="H772" i="4"/>
  <c r="H20" i="2"/>
  <c r="O166" i="14"/>
  <c r="O167" i="14" s="1"/>
  <c r="H762" i="4"/>
  <c r="O51" i="14"/>
  <c r="O52" i="14" s="1"/>
  <c r="H10" i="2"/>
  <c r="C10" i="2"/>
  <c r="J51" i="14"/>
  <c r="H16" i="2"/>
  <c r="O123" i="14"/>
  <c r="O124" i="14" s="1"/>
  <c r="H760" i="4"/>
  <c r="O17" i="14"/>
  <c r="O18" i="14" s="1"/>
  <c r="H764" i="4"/>
  <c r="O80" i="14"/>
  <c r="O81" i="14" s="1"/>
  <c r="H12" i="2"/>
  <c r="N360" i="14"/>
  <c r="N361" i="14" s="1"/>
  <c r="G30" i="2"/>
  <c r="H763" i="4"/>
  <c r="O64" i="14"/>
  <c r="O65" i="14" s="1"/>
  <c r="H11" i="2"/>
  <c r="F223" i="7"/>
  <c r="F219" i="7"/>
  <c r="C38" i="11"/>
  <c r="E38" i="11" s="1"/>
  <c r="C222" i="7"/>
  <c r="D242" i="3"/>
  <c r="D24" i="1" s="1"/>
  <c r="F222" i="7"/>
  <c r="G217" i="7"/>
  <c r="J217" i="7" s="1"/>
  <c r="K217" i="7" s="1"/>
  <c r="H146" i="13"/>
  <c r="H235" i="13" s="1"/>
  <c r="H217" i="7"/>
  <c r="F217" i="7"/>
  <c r="N146" i="13"/>
  <c r="K146" i="13"/>
  <c r="C30" i="11"/>
  <c r="E30" i="11" s="1"/>
  <c r="C217" i="7"/>
  <c r="C138" i="13"/>
  <c r="D146" i="13"/>
  <c r="D235" i="13" s="1"/>
  <c r="D217" i="7"/>
  <c r="E217" i="7"/>
  <c r="K24" i="13"/>
  <c r="C16" i="11"/>
  <c r="C135" i="13"/>
  <c r="C208" i="7"/>
  <c r="G208" i="7"/>
  <c r="J208" i="7" s="1"/>
  <c r="K208" i="7" s="1"/>
  <c r="F208" i="7"/>
  <c r="K52" i="13"/>
  <c r="D224" i="13"/>
  <c r="F216" i="7"/>
  <c r="O52" i="13"/>
  <c r="H224" i="13"/>
  <c r="C27" i="11"/>
  <c r="E27" i="11" s="1"/>
  <c r="C216" i="7"/>
  <c r="F214" i="7"/>
  <c r="I299" i="8"/>
  <c r="G213" i="7"/>
  <c r="J213" i="7" s="1"/>
  <c r="K213" i="7" s="1"/>
  <c r="H252" i="3"/>
  <c r="O61" i="13"/>
  <c r="O62" i="13" s="1"/>
  <c r="F213" i="7"/>
  <c r="C23" i="11"/>
  <c r="C213" i="7"/>
  <c r="C21" i="11"/>
  <c r="E21" i="11" s="1"/>
  <c r="C211" i="7"/>
  <c r="E245" i="13"/>
  <c r="H188" i="13"/>
  <c r="H190" i="13" s="1"/>
  <c r="H240" i="13" s="1"/>
  <c r="H210" i="7"/>
  <c r="E188" i="13"/>
  <c r="E190" i="13" s="1"/>
  <c r="E240" i="13" s="1"/>
  <c r="E210" i="7"/>
  <c r="G206" i="13"/>
  <c r="G208" i="13" s="1"/>
  <c r="G210" i="7"/>
  <c r="J210" i="7" s="1"/>
  <c r="K210" i="7" s="1"/>
  <c r="C188" i="13"/>
  <c r="C190" i="13" s="1"/>
  <c r="C240" i="13" s="1"/>
  <c r="C79" i="7"/>
  <c r="D188" i="13"/>
  <c r="D190" i="13" s="1"/>
  <c r="D240" i="13" s="1"/>
  <c r="D210" i="7"/>
  <c r="H229" i="7"/>
  <c r="E252" i="3"/>
  <c r="J176" i="13"/>
  <c r="F207" i="7"/>
  <c r="N176" i="13"/>
  <c r="C60" i="12"/>
  <c r="D245" i="13"/>
  <c r="H239" i="3"/>
  <c r="E236" i="3"/>
  <c r="L102" i="13"/>
  <c r="L103" i="13" s="1"/>
  <c r="C14" i="11"/>
  <c r="E14" i="11" s="1"/>
  <c r="C206" i="7"/>
  <c r="D873" i="6"/>
  <c r="O119" i="13"/>
  <c r="O120" i="13" s="1"/>
  <c r="H226" i="13"/>
  <c r="K120" i="13"/>
  <c r="C12" i="11"/>
  <c r="C205" i="7"/>
  <c r="C54" i="12"/>
  <c r="F205" i="7"/>
  <c r="F230" i="13"/>
  <c r="M95" i="13"/>
  <c r="F204" i="7"/>
  <c r="D230" i="13"/>
  <c r="K95" i="13"/>
  <c r="J95" i="13"/>
  <c r="C230" i="13"/>
  <c r="H230" i="13"/>
  <c r="O95" i="13"/>
  <c r="N95" i="13"/>
  <c r="G230" i="13"/>
  <c r="C225" i="13"/>
  <c r="E32" i="12"/>
  <c r="G225" i="13"/>
  <c r="C14" i="12"/>
  <c r="E8" i="12"/>
  <c r="D239" i="3"/>
  <c r="M18" i="13"/>
  <c r="C4" i="16"/>
  <c r="C14" i="10"/>
  <c r="H788" i="4"/>
  <c r="O451" i="14"/>
  <c r="O452" i="14" s="1"/>
  <c r="H36" i="2"/>
  <c r="C783" i="4"/>
  <c r="J377" i="14"/>
  <c r="C31" i="2"/>
  <c r="H777" i="4"/>
  <c r="O258" i="14"/>
  <c r="O259" i="14" s="1"/>
  <c r="H25" i="2"/>
  <c r="I495" i="8"/>
  <c r="I314" i="8"/>
  <c r="I55" i="8"/>
  <c r="I396" i="8"/>
  <c r="I216" i="8"/>
  <c r="I142" i="8"/>
  <c r="E772" i="4"/>
  <c r="L166" i="14"/>
  <c r="L167" i="14" s="1"/>
  <c r="E20" i="2"/>
  <c r="M451" i="14"/>
  <c r="M452" i="14" s="1"/>
  <c r="F36" i="2"/>
  <c r="M283" i="14"/>
  <c r="F26" i="2"/>
  <c r="N166" i="14"/>
  <c r="G20" i="2"/>
  <c r="O408" i="14"/>
  <c r="O409" i="14" s="1"/>
  <c r="H785" i="4"/>
  <c r="H33" i="2"/>
  <c r="C780" i="4"/>
  <c r="J329" i="14"/>
  <c r="J330" i="14" s="1"/>
  <c r="C28" i="2"/>
  <c r="K360" i="14"/>
  <c r="K361" i="14" s="1"/>
  <c r="D782" i="4"/>
  <c r="D30" i="2"/>
  <c r="C773" i="4"/>
  <c r="J180" i="14"/>
  <c r="J181" i="14" s="1"/>
  <c r="C21" i="2"/>
  <c r="C791" i="4"/>
  <c r="J487" i="14"/>
  <c r="J488" i="14" s="1"/>
  <c r="C39" i="2"/>
  <c r="H775" i="4"/>
  <c r="O226" i="14"/>
  <c r="H23" i="2"/>
  <c r="J524" i="14"/>
  <c r="J525" i="14" s="1"/>
  <c r="C794" i="4"/>
  <c r="C42" i="2"/>
  <c r="C772" i="4"/>
  <c r="J166" i="14"/>
  <c r="C20" i="2"/>
  <c r="I333" i="8"/>
  <c r="I227" i="8"/>
  <c r="I102" i="8"/>
  <c r="I197" i="8"/>
  <c r="I40" i="8"/>
  <c r="I504" i="8"/>
  <c r="I484" i="8"/>
  <c r="I86" i="8"/>
  <c r="N408" i="14"/>
  <c r="N409" i="14" s="1"/>
  <c r="G33" i="2"/>
  <c r="E773" i="4"/>
  <c r="L180" i="14"/>
  <c r="L181" i="14" s="1"/>
  <c r="E21" i="2"/>
  <c r="F38" i="2"/>
  <c r="N180" i="14"/>
  <c r="N181" i="14" s="1"/>
  <c r="G21" i="2"/>
  <c r="N524" i="14"/>
  <c r="N525" i="14" s="1"/>
  <c r="G42" i="2"/>
  <c r="E785" i="4"/>
  <c r="L408" i="14"/>
  <c r="L409" i="14" s="1"/>
  <c r="E33" i="2"/>
  <c r="N226" i="14"/>
  <c r="G23" i="2"/>
  <c r="D283" i="14"/>
  <c r="C782" i="4"/>
  <c r="J360" i="14"/>
  <c r="J361" i="14" s="1"/>
  <c r="C30" i="2"/>
  <c r="M123" i="14"/>
  <c r="M124" i="14" s="1"/>
  <c r="F16" i="2"/>
  <c r="C759" i="4"/>
  <c r="J10" i="14"/>
  <c r="J11" i="14" s="1"/>
  <c r="C7" i="2"/>
  <c r="I456" i="8"/>
  <c r="H776" i="4"/>
  <c r="O247" i="14"/>
  <c r="O248" i="14" s="1"/>
  <c r="H24" i="2"/>
  <c r="C776" i="4"/>
  <c r="J247" i="14"/>
  <c r="J248" i="14" s="1"/>
  <c r="C24" i="2"/>
  <c r="J451" i="14"/>
  <c r="J452" i="14" s="1"/>
  <c r="C788" i="4"/>
  <c r="C36" i="2"/>
  <c r="H793" i="4"/>
  <c r="O515" i="14"/>
  <c r="O516" i="14" s="1"/>
  <c r="H41" i="2"/>
  <c r="C777" i="4"/>
  <c r="J258" i="14"/>
  <c r="J259" i="14" s="1"/>
  <c r="C25" i="2"/>
  <c r="H784" i="4"/>
  <c r="O391" i="14"/>
  <c r="O392" i="14" s="1"/>
  <c r="H32" i="2"/>
  <c r="C770" i="4"/>
  <c r="J141" i="14"/>
  <c r="J142" i="14" s="1"/>
  <c r="C18" i="2"/>
  <c r="I542" i="8"/>
  <c r="I349" i="8"/>
  <c r="I252" i="8"/>
  <c r="N487" i="14"/>
  <c r="G39" i="2"/>
  <c r="C785" i="4"/>
  <c r="J408" i="14"/>
  <c r="J409" i="14" s="1"/>
  <c r="C33" i="2"/>
  <c r="H782" i="4"/>
  <c r="O360" i="14"/>
  <c r="O361" i="14" s="1"/>
  <c r="H30" i="2"/>
  <c r="J123" i="14"/>
  <c r="J124" i="14" s="1"/>
  <c r="C768" i="4"/>
  <c r="C16" i="2"/>
  <c r="H783" i="4"/>
  <c r="O377" i="14"/>
  <c r="H31" i="2"/>
  <c r="J25" i="14"/>
  <c r="J26" i="14" s="1"/>
  <c r="C9" i="2"/>
  <c r="K123" i="14"/>
  <c r="K124" i="14" s="1"/>
  <c r="D16" i="2"/>
  <c r="I185" i="8"/>
  <c r="I383" i="8"/>
  <c r="I367" i="8"/>
  <c r="I127" i="8"/>
  <c r="I242" i="8"/>
  <c r="D779" i="4"/>
  <c r="K319" i="14"/>
  <c r="K320" i="14" s="1"/>
  <c r="D27" i="2"/>
  <c r="E779" i="4"/>
  <c r="L319" i="14"/>
  <c r="L320" i="14" s="1"/>
  <c r="E27" i="2"/>
  <c r="M10" i="14"/>
  <c r="F7" i="2"/>
  <c r="J585" i="14"/>
  <c r="J586" i="14" s="1"/>
  <c r="G44" i="2"/>
  <c r="M430" i="14"/>
  <c r="M431" i="14" s="1"/>
  <c r="F35" i="2"/>
  <c r="F283" i="14"/>
  <c r="E283" i="14"/>
  <c r="K232" i="3" l="1"/>
  <c r="F224" i="13"/>
  <c r="O155" i="13"/>
  <c r="O488" i="14"/>
  <c r="E146" i="13"/>
  <c r="E235" i="13" s="1"/>
  <c r="M62" i="13"/>
  <c r="J52" i="14"/>
  <c r="G32" i="1"/>
  <c r="N248" i="14"/>
  <c r="E32" i="1"/>
  <c r="C210" i="7"/>
  <c r="C19" i="11"/>
  <c r="E19" i="11" s="1"/>
  <c r="H32" i="1"/>
  <c r="D32" i="1"/>
  <c r="D41" i="11"/>
  <c r="L488" i="14"/>
  <c r="G798" i="4"/>
  <c r="G869" i="6" s="1"/>
  <c r="G870" i="6" s="1"/>
  <c r="H798" i="4"/>
  <c r="D798" i="4"/>
  <c r="D673" i="14" s="1"/>
  <c r="L62" i="13"/>
  <c r="L378" i="14"/>
  <c r="O227" i="14"/>
  <c r="G250" i="3"/>
  <c r="G274" i="5" s="1"/>
  <c r="G277" i="5" s="1"/>
  <c r="H250" i="3"/>
  <c r="O243" i="13" s="1"/>
  <c r="E250" i="3"/>
  <c r="E254" i="3" s="1"/>
  <c r="D250" i="3"/>
  <c r="K243" i="13" s="1"/>
  <c r="M248" i="14"/>
  <c r="M155" i="13"/>
  <c r="N488" i="14"/>
  <c r="E23" i="2"/>
  <c r="E46" i="2" s="1"/>
  <c r="E647" i="14"/>
  <c r="E670" i="14" s="1"/>
  <c r="O284" i="14"/>
  <c r="H873" i="6"/>
  <c r="H631" i="8"/>
  <c r="K155" i="13"/>
  <c r="L111" i="13"/>
  <c r="N227" i="14"/>
  <c r="N167" i="14"/>
  <c r="L81" i="14"/>
  <c r="L248" i="14"/>
  <c r="L155" i="13"/>
  <c r="K248" i="14"/>
  <c r="E600" i="8"/>
  <c r="E629" i="8" s="1"/>
  <c r="E211" i="14"/>
  <c r="E226" i="14" s="1"/>
  <c r="N155" i="13"/>
  <c r="D629" i="8"/>
  <c r="D633" i="8" s="1"/>
  <c r="O378" i="14"/>
  <c r="O111" i="13"/>
  <c r="N111" i="13"/>
  <c r="M181" i="14"/>
  <c r="M167" i="14"/>
  <c r="J378" i="14"/>
  <c r="K488" i="14"/>
  <c r="G629" i="8"/>
  <c r="G633" i="8" s="1"/>
  <c r="E40" i="11"/>
  <c r="D670" i="14"/>
  <c r="N52" i="14"/>
  <c r="E775" i="4"/>
  <c r="E798" i="4" s="1"/>
  <c r="L226" i="14"/>
  <c r="M81" i="14"/>
  <c r="F23" i="2"/>
  <c r="F775" i="4"/>
  <c r="D73" i="12"/>
  <c r="E73" i="12"/>
  <c r="E21" i="12"/>
  <c r="L200" i="13"/>
  <c r="D21" i="12"/>
  <c r="M226" i="14"/>
  <c r="M227" i="14" s="1"/>
  <c r="E28" i="12"/>
  <c r="D28" i="12"/>
  <c r="E60" i="12"/>
  <c r="E62" i="12"/>
  <c r="E65" i="12" s="1"/>
  <c r="D65" i="12"/>
  <c r="E48" i="12"/>
  <c r="E54" i="12" s="1"/>
  <c r="D54" i="12"/>
  <c r="D38" i="12"/>
  <c r="D60" i="12"/>
  <c r="E42" i="12"/>
  <c r="E46" i="12" s="1"/>
  <c r="D46" i="12"/>
  <c r="E38" i="12"/>
  <c r="D14" i="12"/>
  <c r="E873" i="6"/>
  <c r="C629" i="8"/>
  <c r="N200" i="13"/>
  <c r="O200" i="13"/>
  <c r="C219" i="7"/>
  <c r="M111" i="13"/>
  <c r="M72" i="13"/>
  <c r="I435" i="8"/>
  <c r="I416" i="8"/>
  <c r="G146" i="13"/>
  <c r="G235" i="13" s="1"/>
  <c r="E225" i="7"/>
  <c r="F225" i="13"/>
  <c r="E14" i="12"/>
  <c r="I74" i="8"/>
  <c r="I21" i="8"/>
  <c r="E16" i="11"/>
  <c r="I571" i="8"/>
  <c r="E12" i="11"/>
  <c r="I158" i="8"/>
  <c r="J120" i="13"/>
  <c r="E23" i="11"/>
  <c r="C17" i="7"/>
  <c r="J200" i="13"/>
  <c r="K200" i="13"/>
  <c r="M200" i="13"/>
  <c r="D77" i="12"/>
  <c r="C631" i="8"/>
  <c r="J167" i="14"/>
  <c r="E225" i="13"/>
  <c r="N120" i="13"/>
  <c r="M45" i="13"/>
  <c r="L191" i="13"/>
  <c r="O191" i="13"/>
  <c r="D75" i="10"/>
  <c r="M11" i="14"/>
  <c r="L52" i="14"/>
  <c r="M52" i="14"/>
  <c r="C77" i="12"/>
  <c r="H225" i="7"/>
  <c r="G225" i="7"/>
  <c r="J225" i="7" s="1"/>
  <c r="K225" i="7" s="1"/>
  <c r="N284" i="14"/>
  <c r="D77" i="10"/>
  <c r="G670" i="14"/>
  <c r="D243" i="13"/>
  <c r="D228" i="7" s="1"/>
  <c r="G245" i="13"/>
  <c r="G229" i="7"/>
  <c r="N320" i="14"/>
  <c r="C670" i="14"/>
  <c r="D43" i="11" s="1"/>
  <c r="E77" i="12"/>
  <c r="G873" i="6"/>
  <c r="D46" i="2"/>
  <c r="G46" i="2"/>
  <c r="K147" i="13"/>
  <c r="O147" i="13"/>
  <c r="D225" i="7"/>
  <c r="K191" i="13"/>
  <c r="J191" i="13"/>
  <c r="G242" i="13"/>
  <c r="N209" i="13"/>
  <c r="H243" i="13"/>
  <c r="H228" i="7" s="1"/>
  <c r="C75" i="12"/>
  <c r="C46" i="2"/>
  <c r="M284" i="14"/>
  <c r="C798" i="4"/>
  <c r="K284" i="14"/>
  <c r="L284" i="14"/>
  <c r="H46" i="2"/>
  <c r="E243" i="13" l="1"/>
  <c r="E228" i="7" s="1"/>
  <c r="L147" i="13"/>
  <c r="D677" i="14"/>
  <c r="E675" i="14"/>
  <c r="E633" i="8"/>
  <c r="L227" i="14"/>
  <c r="G249" i="13"/>
  <c r="D249" i="13"/>
  <c r="H249" i="13"/>
  <c r="E249" i="13"/>
  <c r="K670" i="14"/>
  <c r="L671" i="14" s="1"/>
  <c r="D75" i="12"/>
  <c r="D79" i="12" s="1"/>
  <c r="E75" i="12"/>
  <c r="E79" i="12" s="1"/>
  <c r="C675" i="14"/>
  <c r="D78" i="10"/>
  <c r="D80" i="10" s="1"/>
  <c r="C633" i="8"/>
  <c r="N147" i="13"/>
  <c r="G243" i="13"/>
  <c r="G228" i="7" s="1"/>
  <c r="D45" i="11"/>
  <c r="C8" i="11"/>
  <c r="C202" i="7"/>
  <c r="D675" i="14"/>
  <c r="N243" i="13"/>
  <c r="G254" i="3"/>
  <c r="G227" i="7"/>
  <c r="G231" i="7" s="1"/>
  <c r="G247" i="13"/>
  <c r="E227" i="7"/>
  <c r="E231" i="7" s="1"/>
  <c r="E247" i="13"/>
  <c r="E274" i="5"/>
  <c r="E277" i="5" s="1"/>
  <c r="L243" i="13"/>
  <c r="D227" i="7"/>
  <c r="D231" i="7" s="1"/>
  <c r="D254" i="3"/>
  <c r="C79" i="12"/>
  <c r="D247" i="13"/>
  <c r="D274" i="5"/>
  <c r="D277" i="5" s="1"/>
  <c r="H274" i="5"/>
  <c r="H277" i="5" s="1"/>
  <c r="H247" i="13"/>
  <c r="H227" i="7"/>
  <c r="H231" i="7" s="1"/>
  <c r="K244" i="13"/>
  <c r="H254" i="3"/>
  <c r="G675" i="14"/>
  <c r="J670" i="14"/>
  <c r="K671" i="14" s="1"/>
  <c r="D869" i="6"/>
  <c r="D870" i="6" s="1"/>
  <c r="H673" i="14"/>
  <c r="M670" i="14"/>
  <c r="N671" i="14" s="1"/>
  <c r="H869" i="6"/>
  <c r="H870" i="6" s="1"/>
  <c r="N670" i="14"/>
  <c r="G673" i="14"/>
  <c r="O244" i="13"/>
  <c r="C673" i="14"/>
  <c r="C677" i="14" s="1"/>
  <c r="I670" i="14"/>
  <c r="J671" i="14" s="1"/>
  <c r="C869" i="6"/>
  <c r="C870" i="6" s="1"/>
  <c r="L244" i="13" l="1"/>
  <c r="G677" i="14"/>
  <c r="D251" i="13"/>
  <c r="G251" i="13"/>
  <c r="E251" i="13"/>
  <c r="H251" i="13"/>
  <c r="E869" i="6"/>
  <c r="E870" i="6" s="1"/>
  <c r="E673" i="14"/>
  <c r="E677" i="14" s="1"/>
  <c r="N244" i="13"/>
  <c r="E8" i="11"/>
  <c r="R400" i="8"/>
  <c r="R402" i="8" s="1"/>
  <c r="R385" i="8" s="1"/>
  <c r="S156" i="8"/>
  <c r="R387" i="8" l="1"/>
  <c r="H296" i="14"/>
  <c r="H158" i="8"/>
  <c r="H604" i="8" s="1"/>
  <c r="H309" i="14" l="1"/>
  <c r="H319" i="14" s="1"/>
  <c r="H395" i="8"/>
  <c r="H618" i="8" s="1"/>
  <c r="H629" i="8" s="1"/>
  <c r="H633" i="8" s="1"/>
  <c r="H675" i="14" l="1"/>
  <c r="O320" i="14"/>
  <c r="H670" i="14"/>
  <c r="H677" i="14" s="1"/>
  <c r="O671" i="14" l="1"/>
  <c r="C112" i="5"/>
  <c r="C255" i="5" s="1"/>
  <c r="C148" i="3"/>
  <c r="C149" i="3" s="1"/>
  <c r="C242" i="3" s="1"/>
  <c r="C24" i="1" s="1"/>
  <c r="C32" i="1" s="1"/>
  <c r="C100" i="7"/>
  <c r="C102" i="7" s="1"/>
  <c r="C145" i="13" l="1"/>
  <c r="C146" i="13" s="1"/>
  <c r="C235" i="13" s="1"/>
  <c r="C243" i="13" s="1"/>
  <c r="C228" i="7" s="1"/>
  <c r="C17" i="16"/>
  <c r="C53" i="16" s="1"/>
  <c r="C271" i="5"/>
  <c r="C250" i="3"/>
  <c r="C214" i="7"/>
  <c r="C225" i="7" s="1"/>
  <c r="C249" i="13" s="1"/>
  <c r="C24" i="11"/>
  <c r="C41" i="11" s="1"/>
  <c r="C24" i="10"/>
  <c r="C28" i="10" s="1"/>
  <c r="C75" i="10" s="1"/>
  <c r="J146" i="13"/>
  <c r="C43" i="11" l="1"/>
  <c r="E43" i="11" s="1"/>
  <c r="C78" i="10"/>
  <c r="C80" i="10" s="1"/>
  <c r="J147" i="13"/>
  <c r="J243" i="13"/>
  <c r="J244" i="13" s="1"/>
  <c r="C227" i="7"/>
  <c r="C231" i="7" s="1"/>
  <c r="C274" i="5"/>
  <c r="C277" i="5" s="1"/>
  <c r="C247" i="13"/>
  <c r="C251" i="13" s="1"/>
  <c r="C873" i="6"/>
  <c r="C252" i="3"/>
  <c r="C254" i="3" s="1"/>
  <c r="C77" i="10"/>
  <c r="C245" i="13"/>
  <c r="C229" i="7"/>
  <c r="E24" i="11"/>
  <c r="E41" i="11" s="1"/>
  <c r="C45" i="11" l="1"/>
  <c r="E45" i="11"/>
  <c r="F233" i="5" l="1"/>
  <c r="F270" i="5" s="1"/>
  <c r="F170" i="3"/>
  <c r="F171" i="3" s="1"/>
  <c r="I226" i="5"/>
  <c r="F187" i="7"/>
  <c r="F166" i="13" s="1"/>
  <c r="F167" i="13" s="1"/>
  <c r="F237" i="13" s="1"/>
  <c r="F191" i="7"/>
  <c r="F144" i="13" s="1"/>
  <c r="I230" i="5"/>
  <c r="F147" i="3"/>
  <c r="F186" i="7"/>
  <c r="I225" i="5"/>
  <c r="F101" i="3"/>
  <c r="F102" i="3" s="1"/>
  <c r="F236" i="3" l="1"/>
  <c r="F12" i="1"/>
  <c r="F194" i="7"/>
  <c r="F224" i="7" s="1"/>
  <c r="F244" i="3"/>
  <c r="F26" i="1"/>
  <c r="M167" i="13"/>
  <c r="M168" i="13" s="1"/>
  <c r="M102" i="13"/>
  <c r="F101" i="13"/>
  <c r="F102" i="13" s="1"/>
  <c r="M103" i="13" l="1"/>
  <c r="F229" i="13"/>
  <c r="F575" i="8" l="1"/>
  <c r="F540" i="14" s="1"/>
  <c r="F541" i="14" s="1"/>
  <c r="F633" i="4"/>
  <c r="F637" i="4" s="1"/>
  <c r="F632" i="6"/>
  <c r="F571" i="8"/>
  <c r="I627" i="6"/>
  <c r="F380" i="4"/>
  <c r="I629" i="6"/>
  <c r="P574" i="8"/>
  <c r="P576" i="8" s="1"/>
  <c r="J575" i="8" l="1"/>
  <c r="F588" i="8"/>
  <c r="F628" i="8" s="1"/>
  <c r="F667" i="14"/>
  <c r="F795" i="4"/>
  <c r="M541" i="14"/>
  <c r="M542" i="14" s="1"/>
  <c r="F43" i="2"/>
  <c r="F318" i="14"/>
  <c r="J571" i="8"/>
  <c r="F855" i="6"/>
  <c r="F92" i="8" l="1"/>
  <c r="F474" i="14" s="1"/>
  <c r="F487" i="14" s="1"/>
  <c r="F91" i="8"/>
  <c r="F293" i="14" s="1"/>
  <c r="F601" i="4"/>
  <c r="F608" i="4" s="1"/>
  <c r="F41" i="2" s="1"/>
  <c r="I641" i="6"/>
  <c r="F96" i="8"/>
  <c r="F501" i="14" s="1"/>
  <c r="F515" i="14" s="1"/>
  <c r="F647" i="6"/>
  <c r="F856" i="6" s="1"/>
  <c r="I637" i="6"/>
  <c r="F379" i="4"/>
  <c r="F97" i="4"/>
  <c r="F98" i="4" s="1"/>
  <c r="I638" i="6"/>
  <c r="F574" i="4"/>
  <c r="F576" i="4" s="1"/>
  <c r="I639" i="6"/>
  <c r="F93" i="8"/>
  <c r="F86" i="14" s="1"/>
  <c r="F87" i="14" s="1"/>
  <c r="J92" i="8" l="1"/>
  <c r="J91" i="8"/>
  <c r="G13" i="16"/>
  <c r="J93" i="8"/>
  <c r="F102" i="8"/>
  <c r="F601" i="8" s="1"/>
  <c r="J96" i="8"/>
  <c r="F637" i="14"/>
  <c r="F765" i="4"/>
  <c r="M87" i="14"/>
  <c r="M88" i="14" s="1"/>
  <c r="F13" i="2"/>
  <c r="M487" i="14"/>
  <c r="M488" i="14" s="1"/>
  <c r="F791" i="4"/>
  <c r="F39" i="2"/>
  <c r="F663" i="14"/>
  <c r="F665" i="14"/>
  <c r="F793" i="4"/>
  <c r="M515" i="14"/>
  <c r="M516" i="14" s="1"/>
  <c r="P399" i="8"/>
  <c r="P402" i="8" s="1"/>
  <c r="P385" i="8" s="1"/>
  <c r="P387" i="8" s="1"/>
  <c r="P382" i="8"/>
  <c r="P380" i="8" s="1"/>
  <c r="F390" i="8"/>
  <c r="J390" i="8" s="1"/>
  <c r="F470" i="6"/>
  <c r="G28" i="16" s="1"/>
  <c r="F369" i="4"/>
  <c r="F388" i="4" s="1"/>
  <c r="F27" i="2" s="1"/>
  <c r="G53" i="16" l="1"/>
  <c r="F46" i="2"/>
  <c r="F395" i="8"/>
  <c r="F618" i="8" s="1"/>
  <c r="F629" i="8" s="1"/>
  <c r="F675" i="14" s="1"/>
  <c r="M319" i="14"/>
  <c r="F651" i="14"/>
  <c r="F670" i="14" s="1"/>
  <c r="F779" i="4"/>
  <c r="F798" i="4" s="1"/>
  <c r="F845" i="6"/>
  <c r="F309" i="14"/>
  <c r="F319" i="14" s="1"/>
  <c r="F673" i="14" l="1"/>
  <c r="F677" i="14" s="1"/>
  <c r="F869" i="6"/>
  <c r="L670" i="14"/>
  <c r="M671" i="14" s="1"/>
  <c r="M320" i="14"/>
  <c r="F866" i="6"/>
  <c r="F870" i="6" l="1"/>
  <c r="F631" i="8"/>
  <c r="F633" i="8" s="1"/>
  <c r="F78" i="5" l="1"/>
  <c r="I78" i="5" s="1"/>
  <c r="F72" i="7"/>
  <c r="F73" i="7" s="1"/>
  <c r="F137" i="13" s="1"/>
  <c r="I77" i="5"/>
  <c r="F135" i="3"/>
  <c r="F149" i="3" s="1"/>
  <c r="F250" i="5" l="1"/>
  <c r="F271" i="5" s="1"/>
  <c r="F146" i="13"/>
  <c r="F235" i="13" s="1"/>
  <c r="F243" i="13" s="1"/>
  <c r="F209" i="7"/>
  <c r="F225" i="7" s="1"/>
  <c r="F249" i="13" s="1"/>
  <c r="F242" i="3"/>
  <c r="M146" i="13"/>
  <c r="F245" i="13"/>
  <c r="F229" i="7"/>
  <c r="F873" i="6" l="1"/>
  <c r="F252" i="3"/>
  <c r="F228" i="7"/>
  <c r="M147" i="13"/>
  <c r="F24" i="1"/>
  <c r="F32" i="1" s="1"/>
  <c r="F250" i="3"/>
  <c r="M243" i="13" l="1"/>
  <c r="M244" i="13" s="1"/>
  <c r="F247" i="13"/>
  <c r="F251" i="13" s="1"/>
  <c r="F274" i="5"/>
  <c r="F277" i="5" s="1"/>
  <c r="F227" i="7"/>
  <c r="F231" i="7" s="1"/>
  <c r="F254" i="3"/>
</calcChain>
</file>

<file path=xl/sharedStrings.xml><?xml version="1.0" encoding="utf-8"?>
<sst xmlns="http://schemas.openxmlformats.org/spreadsheetml/2006/main" count="7534" uniqueCount="656">
  <si>
    <t>Department of Mines &amp; Geology , Udaipur</t>
  </si>
  <si>
    <t>Mineralwise Summary Report (Major Minerals )</t>
  </si>
  <si>
    <t>S. No.</t>
  </si>
  <si>
    <t>Mineral</t>
  </si>
  <si>
    <t>Leases</t>
  </si>
  <si>
    <t>Area</t>
  </si>
  <si>
    <t>Production</t>
  </si>
  <si>
    <t>Sale Value</t>
  </si>
  <si>
    <t>Revenue</t>
  </si>
  <si>
    <t>Employment</t>
  </si>
  <si>
    <t>( No.)</t>
  </si>
  <si>
    <t>(in Hec.)</t>
  </si>
  <si>
    <t>(Nos.)</t>
  </si>
  <si>
    <t xml:space="preserve">  Metallic Minerals</t>
  </si>
  <si>
    <t>Cadmium</t>
  </si>
  <si>
    <t>Copper Ore</t>
  </si>
  <si>
    <t>Iron ore</t>
  </si>
  <si>
    <t xml:space="preserve">Lead </t>
  </si>
  <si>
    <t xml:space="preserve">Zinc </t>
  </si>
  <si>
    <t xml:space="preserve">Silver </t>
  </si>
  <si>
    <t>Manganese</t>
  </si>
  <si>
    <t xml:space="preserve">  Other  Minerals</t>
  </si>
  <si>
    <t>Ball Clay</t>
  </si>
  <si>
    <t>Barytes</t>
  </si>
  <si>
    <t>Calcite</t>
  </si>
  <si>
    <t>China Clay</t>
  </si>
  <si>
    <t>Dolomite</t>
  </si>
  <si>
    <t>Fire Clay</t>
  </si>
  <si>
    <t>Fluorite</t>
  </si>
  <si>
    <t>Garnet (Abr.&amp; Crude)</t>
  </si>
  <si>
    <t>Gypsum</t>
  </si>
  <si>
    <t>Jasper</t>
  </si>
  <si>
    <t>Kyanite</t>
  </si>
  <si>
    <t>Lignite</t>
  </si>
  <si>
    <t>Limestone</t>
  </si>
  <si>
    <t>Magnesite</t>
  </si>
  <si>
    <t xml:space="preserve">Mica  </t>
  </si>
  <si>
    <t>Ochres</t>
  </si>
  <si>
    <t>Phyrophilite</t>
  </si>
  <si>
    <t>Quartz</t>
  </si>
  <si>
    <t>Felspar</t>
  </si>
  <si>
    <t>Rock-Phosphate</t>
  </si>
  <si>
    <t>Selenite</t>
  </si>
  <si>
    <t>Silica Sand</t>
  </si>
  <si>
    <t>Siliceous Earth</t>
  </si>
  <si>
    <t>Soapstone</t>
  </si>
  <si>
    <t>Vermiculite</t>
  </si>
  <si>
    <t>Wollastonite</t>
  </si>
  <si>
    <t>Misc. Income</t>
  </si>
  <si>
    <t>Total</t>
  </si>
  <si>
    <t>Mineralwise Summary Report (Minor Minerals)</t>
  </si>
  <si>
    <t>(in Hectors)</t>
  </si>
  <si>
    <t>Bentonite</t>
  </si>
  <si>
    <t>Brick Earth</t>
  </si>
  <si>
    <t>Chert</t>
  </si>
  <si>
    <t>Chips Powder/Limestone</t>
  </si>
  <si>
    <t>Fuller's Earth/Kharia Mitti</t>
  </si>
  <si>
    <t>Granite</t>
  </si>
  <si>
    <t>Kankar-Bajri</t>
  </si>
  <si>
    <t>Limestone (Burning)</t>
  </si>
  <si>
    <t>Limestone (Dimnl.)</t>
  </si>
  <si>
    <t>Marble</t>
  </si>
  <si>
    <t>Masonary Stone</t>
  </si>
  <si>
    <t>Mill Stone</t>
  </si>
  <si>
    <t>Mitti</t>
  </si>
  <si>
    <t xml:space="preserve">Murram/Gravel/Gitti </t>
  </si>
  <si>
    <t>Phylite-shist/Patti Katla</t>
  </si>
  <si>
    <t>Quartzite</t>
  </si>
  <si>
    <t>Rhyolite</t>
  </si>
  <si>
    <t>Salt Petre</t>
  </si>
  <si>
    <t>Sandstone</t>
  </si>
  <si>
    <t>Serpentine</t>
  </si>
  <si>
    <t>Slate Stone</t>
  </si>
  <si>
    <t>Stone Balast</t>
  </si>
  <si>
    <t>Inc. from Govt. Deptt.</t>
  </si>
  <si>
    <t xml:space="preserve">Mineralwise Report (Major Minerals ) </t>
  </si>
  <si>
    <t>Office</t>
  </si>
  <si>
    <t>(in Hector)</t>
  </si>
  <si>
    <t>(Tons)</t>
  </si>
  <si>
    <t>(Rs.)</t>
  </si>
  <si>
    <t>ME Bhilwara</t>
  </si>
  <si>
    <t>ME Rajasmand II</t>
  </si>
  <si>
    <t>ME Udaipur</t>
  </si>
  <si>
    <t>ME Jhunjhunu</t>
  </si>
  <si>
    <t>Iron Ore</t>
  </si>
  <si>
    <t>ME Alwar</t>
  </si>
  <si>
    <t>ME Jaipur</t>
  </si>
  <si>
    <t>AME Kotputli</t>
  </si>
  <si>
    <t>AME Neem Ka Thana</t>
  </si>
  <si>
    <t>ME Rajsamand II</t>
  </si>
  <si>
    <t>ME Sirohi</t>
  </si>
  <si>
    <t>ME Ajmer</t>
  </si>
  <si>
    <t>Silver</t>
  </si>
  <si>
    <t>ME Rajasman II</t>
  </si>
  <si>
    <t>ME Sojat City</t>
  </si>
  <si>
    <t>ME Bikaner</t>
  </si>
  <si>
    <t>ME Jalore</t>
  </si>
  <si>
    <t>ME Rajsamand I</t>
  </si>
  <si>
    <t>AME Salumber</t>
  </si>
  <si>
    <t>ME Sikar</t>
  </si>
  <si>
    <t>AME Barmer</t>
  </si>
  <si>
    <t>ME Bijoliya</t>
  </si>
  <si>
    <t>ME Bundi II</t>
  </si>
  <si>
    <t>ME Chittorgarh</t>
  </si>
  <si>
    <t>AME Gotan</t>
  </si>
  <si>
    <t>ME Karoli</t>
  </si>
  <si>
    <t>ME Nagaur</t>
  </si>
  <si>
    <t>AME Nimbahera</t>
  </si>
  <si>
    <t>AME Sawai Madhpur</t>
  </si>
  <si>
    <t>AME Dausa</t>
  </si>
  <si>
    <t>ME Pratapgarh</t>
  </si>
  <si>
    <t>AME Neem KA Thana</t>
  </si>
  <si>
    <t>ME Bharatpur</t>
  </si>
  <si>
    <t>AME Dungarpur</t>
  </si>
  <si>
    <t>AME Jalore</t>
  </si>
  <si>
    <t>AME Tonk</t>
  </si>
  <si>
    <t>AME Hanumanghar</t>
  </si>
  <si>
    <t>ME Jodhpur</t>
  </si>
  <si>
    <t>ME Kota</t>
  </si>
  <si>
    <t>ME Ramganj Mandi</t>
  </si>
  <si>
    <t>Ochres/ Red Ochre/ Yellow Ochre</t>
  </si>
  <si>
    <t>Pyrophylite</t>
  </si>
  <si>
    <t>ME Amet</t>
  </si>
  <si>
    <t>ME Makrana</t>
  </si>
  <si>
    <t>AME Sawai Madhopur</t>
  </si>
  <si>
    <t>Siliceous earth</t>
  </si>
  <si>
    <t>AME Rishabhdev</t>
  </si>
  <si>
    <t>AME Jhalawar</t>
  </si>
  <si>
    <t>Mineral wise Summary Report (Major Minerals)</t>
  </si>
  <si>
    <t>Garnet(Abr.&amp; Crude)</t>
  </si>
  <si>
    <t xml:space="preserve"> </t>
  </si>
  <si>
    <t>Mineralwise Report (Minor Minerals)</t>
  </si>
  <si>
    <t>Brick earth</t>
  </si>
  <si>
    <t>ME Dholpur</t>
  </si>
  <si>
    <t>ME Jhunujhunu</t>
  </si>
  <si>
    <t>ME Karauli</t>
  </si>
  <si>
    <t>Fuller's Earth/ Chikani mitti/other mitti/kharia mitti</t>
  </si>
  <si>
    <t>ME Aamet</t>
  </si>
  <si>
    <t>ME Sojatcity</t>
  </si>
  <si>
    <t>AME Baran</t>
  </si>
  <si>
    <t>ME Bijolia</t>
  </si>
  <si>
    <t>ME Bundi -II</t>
  </si>
  <si>
    <t>ME Jhunjhnu</t>
  </si>
  <si>
    <t>Limestone (Dimn.)</t>
  </si>
  <si>
    <t>AME Balesar</t>
  </si>
  <si>
    <t>Masanory stone</t>
  </si>
  <si>
    <t>Murram/Gitti /Gravel</t>
  </si>
  <si>
    <t>ME Bundi -I</t>
  </si>
  <si>
    <t>Stone ballast</t>
  </si>
  <si>
    <t>ME Banswara</t>
  </si>
  <si>
    <t>ME Barmer</t>
  </si>
  <si>
    <t>ME Bundi - I</t>
  </si>
  <si>
    <t>ME Dungarpur</t>
  </si>
  <si>
    <t>ME Jaisalmer</t>
  </si>
  <si>
    <t>ME Sriganganagar</t>
  </si>
  <si>
    <t>Mineralwise Report (Minor Minerals )</t>
  </si>
  <si>
    <t>Officewise Report (Major Minerals)</t>
  </si>
  <si>
    <t>TOTAL</t>
  </si>
  <si>
    <t>Mica</t>
  </si>
  <si>
    <t>Lead-Zinc</t>
  </si>
  <si>
    <t>Garnet</t>
  </si>
  <si>
    <t>Felspar/Quartz</t>
  </si>
  <si>
    <t>Silicious Earth</t>
  </si>
  <si>
    <t>Red Ochre</t>
  </si>
  <si>
    <t>Ochres (Yellow)</t>
  </si>
  <si>
    <t>Limestone(SMS)</t>
  </si>
  <si>
    <t>Silicious earth</t>
  </si>
  <si>
    <t>Falspar-Quartz/Silica</t>
  </si>
  <si>
    <t>Fire Clay, Red Ocher</t>
  </si>
  <si>
    <t>Quartz-Felspar</t>
  </si>
  <si>
    <t>China clay</t>
  </si>
  <si>
    <t>AME Neem ka Thana</t>
  </si>
  <si>
    <t>Lead</t>
  </si>
  <si>
    <t>Zinc</t>
  </si>
  <si>
    <t>ME Shri Ganganagar</t>
  </si>
  <si>
    <t>Ochres(Red Ochre)</t>
  </si>
  <si>
    <t>Officewise Summary Report (Major Minerals)</t>
  </si>
  <si>
    <t>No.</t>
  </si>
  <si>
    <t>Mineral Major</t>
  </si>
  <si>
    <t xml:space="preserve"> Department of Mines &amp; Geology, Udaipur</t>
  </si>
  <si>
    <t xml:space="preserve">Officewise Report (Minor  Minerals) </t>
  </si>
  <si>
    <t>S.No.</t>
  </si>
  <si>
    <t>Phylite- shist</t>
  </si>
  <si>
    <t>Kankar-Bazri</t>
  </si>
  <si>
    <t>Patti Katla/Phylite-Shisht</t>
  </si>
  <si>
    <t>Patti Katla</t>
  </si>
  <si>
    <t>Murram/ Gravel</t>
  </si>
  <si>
    <t>Gravel</t>
  </si>
  <si>
    <t>Masanory Stone</t>
  </si>
  <si>
    <t>Fuller,s Earth</t>
  </si>
  <si>
    <t>ME Beawar</t>
  </si>
  <si>
    <t>Phylite-Shisht</t>
  </si>
  <si>
    <t>Fuller's Earth</t>
  </si>
  <si>
    <t>Murram</t>
  </si>
  <si>
    <t>AME  Dausa</t>
  </si>
  <si>
    <t>Masonary Stone/Patti katla</t>
  </si>
  <si>
    <t>Sand stone</t>
  </si>
  <si>
    <t>Bantonite</t>
  </si>
  <si>
    <t xml:space="preserve"> Mitti</t>
  </si>
  <si>
    <t>Phylite/ Patti Katla</t>
  </si>
  <si>
    <t>Mill stone</t>
  </si>
  <si>
    <t>Kharia Mitti</t>
  </si>
  <si>
    <t>Greval</t>
  </si>
  <si>
    <t>Chips Powder</t>
  </si>
  <si>
    <t>Phylite-Shist</t>
  </si>
  <si>
    <t>Chikani Mitti</t>
  </si>
  <si>
    <t>Limestone(Burning)</t>
  </si>
  <si>
    <t>Limestone(Dimensional)</t>
  </si>
  <si>
    <t>ME Sri Ganganagar</t>
  </si>
  <si>
    <t>Officewise Summary Report (Minor Minerals)</t>
  </si>
  <si>
    <t>ME  Aamet</t>
  </si>
  <si>
    <t>ME  Ajmer</t>
  </si>
  <si>
    <t>ME  Alwar</t>
  </si>
  <si>
    <t>M.E. Beawar</t>
  </si>
  <si>
    <t>ME  Bijoliya</t>
  </si>
  <si>
    <t>ME  Bharatpur</t>
  </si>
  <si>
    <t>ME  Bhilwara</t>
  </si>
  <si>
    <t>ME  Bikaner</t>
  </si>
  <si>
    <t>ME  Bundi I</t>
  </si>
  <si>
    <t>ME  Bundi II</t>
  </si>
  <si>
    <t>ME  Chittorgarh</t>
  </si>
  <si>
    <t>ME  Dholpur</t>
  </si>
  <si>
    <t>ME  Jaipur</t>
  </si>
  <si>
    <t>ME  Jalore</t>
  </si>
  <si>
    <t>ME  Jodhpur</t>
  </si>
  <si>
    <t>ME  Karoli</t>
  </si>
  <si>
    <t>ME  Kota</t>
  </si>
  <si>
    <t>ME  Makarana</t>
  </si>
  <si>
    <t>ME  Nagaur</t>
  </si>
  <si>
    <t>ME  Rajsamand I</t>
  </si>
  <si>
    <t>ME  Rajsamand II</t>
  </si>
  <si>
    <t>ME  Ramganj Mandi</t>
  </si>
  <si>
    <t>ME  Sikar</t>
  </si>
  <si>
    <t>ME  Sirohi</t>
  </si>
  <si>
    <t>ME  Sojat City</t>
  </si>
  <si>
    <t>ME  Udaipur</t>
  </si>
  <si>
    <t>Gr.Total</t>
  </si>
  <si>
    <t>Mineral Minor</t>
  </si>
  <si>
    <t xml:space="preserve">Districtwise Report (Major Minerals) </t>
  </si>
  <si>
    <t>Ajmer</t>
  </si>
  <si>
    <t xml:space="preserve"> Alwar</t>
  </si>
  <si>
    <t>Banswara</t>
  </si>
  <si>
    <t>Barmer</t>
  </si>
  <si>
    <t>Bharatpur</t>
  </si>
  <si>
    <t>Bhilwara</t>
  </si>
  <si>
    <t>Bikaner</t>
  </si>
  <si>
    <t>Bundi</t>
  </si>
  <si>
    <t>Chittorgarh</t>
  </si>
  <si>
    <t>Dausa</t>
  </si>
  <si>
    <t>Dungarpur</t>
  </si>
  <si>
    <t>Hanumangarh</t>
  </si>
  <si>
    <t>Jaipur</t>
  </si>
  <si>
    <t xml:space="preserve">Mica   </t>
  </si>
  <si>
    <t>Jaisalmer</t>
  </si>
  <si>
    <t>Jalore</t>
  </si>
  <si>
    <t>Jhunjhunu</t>
  </si>
  <si>
    <t>Jodhpur</t>
  </si>
  <si>
    <t xml:space="preserve"> Kota</t>
  </si>
  <si>
    <t>Nagaur</t>
  </si>
  <si>
    <t>Pali</t>
  </si>
  <si>
    <t>Pratapgarh</t>
  </si>
  <si>
    <t>Rajsamand</t>
  </si>
  <si>
    <t xml:space="preserve">Sawai Madhopur </t>
  </si>
  <si>
    <t>Sikar</t>
  </si>
  <si>
    <t>Sirohi</t>
  </si>
  <si>
    <t xml:space="preserve">Tonk </t>
  </si>
  <si>
    <t>Udaipur</t>
  </si>
  <si>
    <t>Mines &amp; Geology Department, Udaipur</t>
  </si>
  <si>
    <t>DISTRICTWISE MAJOR MINERAL STATISTICS</t>
  </si>
  <si>
    <t>District</t>
  </si>
  <si>
    <t>Alwar</t>
  </si>
  <si>
    <t>Jaiselmer</t>
  </si>
  <si>
    <t>Karoli</t>
  </si>
  <si>
    <t>Kota</t>
  </si>
  <si>
    <t xml:space="preserve">Rajsamand </t>
  </si>
  <si>
    <t>Sawai Madhopur</t>
  </si>
  <si>
    <t>Shri Ganganagar</t>
  </si>
  <si>
    <t>Tonk</t>
  </si>
  <si>
    <t>Office Major</t>
  </si>
  <si>
    <t xml:space="preserve">Districtwise Report (Minor Minerals) </t>
  </si>
  <si>
    <t xml:space="preserve"> Barmer</t>
  </si>
  <si>
    <t>Baran</t>
  </si>
  <si>
    <t xml:space="preserve">Bundi </t>
  </si>
  <si>
    <t>Churu</t>
  </si>
  <si>
    <t>Dholpur</t>
  </si>
  <si>
    <t>Jhalawar</t>
  </si>
  <si>
    <t xml:space="preserve"> Jodhpur</t>
  </si>
  <si>
    <t>Karauli</t>
  </si>
  <si>
    <t>Sriganganagar</t>
  </si>
  <si>
    <t>DISTRICTWISE MINOR MINERAL STATISTICS</t>
  </si>
  <si>
    <t>Office Minor</t>
  </si>
  <si>
    <t>Ø-la-</t>
  </si>
  <si>
    <t xml:space="preserve">[kfut fj;k;rksa dk izdkj </t>
  </si>
  <si>
    <r>
      <t xml:space="preserve">vuqlwfpr tkfr     </t>
    </r>
    <r>
      <rPr>
        <b/>
        <sz val="16"/>
        <color indexed="8"/>
        <rFont val="Times New Roman"/>
        <family val="1"/>
      </rPr>
      <t>( S.C. )</t>
    </r>
    <r>
      <rPr>
        <b/>
        <sz val="16"/>
        <color indexed="8"/>
        <rFont val="Kruti Dev 010"/>
      </rPr>
      <t xml:space="preserve">    </t>
    </r>
  </si>
  <si>
    <r>
      <t xml:space="preserve">vuqlwfpr tu tkfr </t>
    </r>
    <r>
      <rPr>
        <b/>
        <sz val="16"/>
        <color indexed="8"/>
        <rFont val="Times New Roman"/>
        <family val="1"/>
      </rPr>
      <t>( S.T. )</t>
    </r>
  </si>
  <si>
    <r>
      <t xml:space="preserve">vU; fiNMk oxZ  </t>
    </r>
    <r>
      <rPr>
        <b/>
        <sz val="16"/>
        <color indexed="8"/>
        <rFont val="Times New Roman"/>
        <family val="1"/>
      </rPr>
      <t xml:space="preserve">(O.B.C) </t>
    </r>
  </si>
  <si>
    <t xml:space="preserve">iz/kku [kfut </t>
  </si>
  <si>
    <t xml:space="preserve">viz/kku [kfut </t>
  </si>
  <si>
    <t>ih- ,y -</t>
  </si>
  <si>
    <t xml:space="preserve">Dokjh ykblsal </t>
  </si>
  <si>
    <t>,l- Vh- ih-</t>
  </si>
  <si>
    <t xml:space="preserve">dqy ;ksx </t>
  </si>
  <si>
    <t>Ø-l-</t>
  </si>
  <si>
    <t>uke dk;kZy; @ o`Rr uke</t>
  </si>
  <si>
    <t>Major Leases</t>
  </si>
  <si>
    <t>Minor Leases</t>
  </si>
  <si>
    <t>Q.L.</t>
  </si>
  <si>
    <t>vtesj o`Rr</t>
  </si>
  <si>
    <t>[k-v- vtesj</t>
  </si>
  <si>
    <t>[k-v- edjkuk</t>
  </si>
  <si>
    <t>[k-v- ukxksj</t>
  </si>
  <si>
    <t>[k-v- C;koj</t>
  </si>
  <si>
    <t>l-[k-v- xksVu</t>
  </si>
  <si>
    <t>l-[k-v- lkoj</t>
  </si>
  <si>
    <t xml:space="preserve"> Hkjriqj o`Rr</t>
  </si>
  <si>
    <t>[k-v- Hkjriqj</t>
  </si>
  <si>
    <t>[k-v- /kkSyiqj</t>
  </si>
  <si>
    <t>[k-v- djksyh</t>
  </si>
  <si>
    <t>l-[k-v- #iokl</t>
  </si>
  <si>
    <t>l-[k-v- lokbZ ek/kksiqj</t>
  </si>
  <si>
    <t>chdkusj o`Rr</t>
  </si>
  <si>
    <t>[k-v- chdkusj</t>
  </si>
  <si>
    <t>[k-v- tSlyesj</t>
  </si>
  <si>
    <t>[k-v- Jhxaxkuxj</t>
  </si>
  <si>
    <t>l-[k-v- pq#</t>
  </si>
  <si>
    <t>l-[k-v- guqekux&lt;+</t>
  </si>
  <si>
    <t>t;iqj o`Rr</t>
  </si>
  <si>
    <t>[k-v- t;iqj</t>
  </si>
  <si>
    <t xml:space="preserve">[k-v- lhdj </t>
  </si>
  <si>
    <t>[k- v- vyoj</t>
  </si>
  <si>
    <t>[k-v- &gt;wa&gt;wuw</t>
  </si>
  <si>
    <t>l-[k-v- nkSlk</t>
  </si>
  <si>
    <t>l-[k-v- uhe dk Fkkuk</t>
  </si>
  <si>
    <t>l-[k-v- dksViqryh</t>
  </si>
  <si>
    <t>l-[k-v- VkSd</t>
  </si>
  <si>
    <t>dksVk o`Rr</t>
  </si>
  <si>
    <t>[k-v- dksVk</t>
  </si>
  <si>
    <t>[k-v- jkexateaMh</t>
  </si>
  <si>
    <t>[k-v- cwUnh  1</t>
  </si>
  <si>
    <t>[k-v- cwUnh  2</t>
  </si>
  <si>
    <t>l-[k-v- &gt;kykokM</t>
  </si>
  <si>
    <t xml:space="preserve">l-[k-v- ckajk </t>
  </si>
  <si>
    <t>tks/kiqj o`Rr</t>
  </si>
  <si>
    <t>[k-v- tks/kiqj</t>
  </si>
  <si>
    <t>[k-v- fljksgh</t>
  </si>
  <si>
    <t>[k-v- ckMesj</t>
  </si>
  <si>
    <t>[k-v- lkstrflaVh</t>
  </si>
  <si>
    <t>[k-v- tkyksj</t>
  </si>
  <si>
    <t>l-[k-v- ckyslj</t>
  </si>
  <si>
    <t>HkhyokMk o`Rr</t>
  </si>
  <si>
    <t>[k-v- HkhyokMk</t>
  </si>
  <si>
    <t>[k-v- fctksfy;k</t>
  </si>
  <si>
    <t>[k-v- fpRrksMx&lt;</t>
  </si>
  <si>
    <t>l-[k-v- fuEckgsMk</t>
  </si>
  <si>
    <t>jktlean o`Rr</t>
  </si>
  <si>
    <t>[k-v- jktlean 1</t>
  </si>
  <si>
    <t>[k-v- jktlean 2</t>
  </si>
  <si>
    <t>[k-v- vkesV</t>
  </si>
  <si>
    <t>mn;iqj o`Rr</t>
  </si>
  <si>
    <t>[k-v- mn;iqj</t>
  </si>
  <si>
    <t>[k-v- izrkix&lt;</t>
  </si>
  <si>
    <t>l-[k-v- _"kHknso</t>
  </si>
  <si>
    <t>l-[k-v- lyqEcj</t>
  </si>
  <si>
    <t>l-[k-v- ckalokMk</t>
  </si>
  <si>
    <t>l-[k-v- Mwaxjiqj</t>
  </si>
  <si>
    <t>Grand Total</t>
  </si>
  <si>
    <t>DISTRICTWISE  MINERAL STATISTICS</t>
  </si>
  <si>
    <t>No. Of Leases</t>
  </si>
  <si>
    <t>Major</t>
  </si>
  <si>
    <t>Minor</t>
  </si>
  <si>
    <t>Major Revenue</t>
  </si>
  <si>
    <t>Minor Revenue</t>
  </si>
  <si>
    <t>Grand  Total</t>
  </si>
  <si>
    <t xml:space="preserve">Office </t>
  </si>
  <si>
    <t>ME Churu</t>
  </si>
  <si>
    <t>AME Sawar</t>
  </si>
  <si>
    <t>AME Churu</t>
  </si>
  <si>
    <t xml:space="preserve">odZ vkMZj </t>
  </si>
  <si>
    <t xml:space="preserve">Mill Stone  </t>
  </si>
  <si>
    <t>(In Hector)</t>
  </si>
  <si>
    <t xml:space="preserve">Lead Zinc </t>
  </si>
  <si>
    <t>Minerals</t>
  </si>
  <si>
    <t>ME Gotan</t>
  </si>
  <si>
    <t xml:space="preserve">Mineralwise Q.L. Report </t>
  </si>
  <si>
    <t>Office Name</t>
  </si>
  <si>
    <t>Q.L</t>
  </si>
  <si>
    <t xml:space="preserve"> Clay</t>
  </si>
  <si>
    <t>ME Makanra</t>
  </si>
  <si>
    <t>AME Roopwas</t>
  </si>
  <si>
    <t>Silica Send</t>
  </si>
  <si>
    <t>Sendstone</t>
  </si>
  <si>
    <t>Bajari</t>
  </si>
  <si>
    <t>Lime Stone</t>
  </si>
  <si>
    <t>White Clay</t>
  </si>
  <si>
    <t>AME Kotputali</t>
  </si>
  <si>
    <t>Bauxite</t>
  </si>
  <si>
    <t xml:space="preserve">Limestone </t>
  </si>
  <si>
    <t>Lead Con.</t>
  </si>
  <si>
    <t>Kaolin</t>
  </si>
  <si>
    <t>ME Naguar</t>
  </si>
  <si>
    <t>Patti Katala</t>
  </si>
  <si>
    <t>Phylite-Shist/Patti Katla</t>
  </si>
  <si>
    <t>ME Pratapghar</t>
  </si>
  <si>
    <t>Red Ocher</t>
  </si>
  <si>
    <t>AME Swai Madhopur</t>
  </si>
  <si>
    <t>ME Chittorghar</t>
  </si>
  <si>
    <t>White Clay/China Clay</t>
  </si>
  <si>
    <t xml:space="preserve">Rajasmand </t>
  </si>
  <si>
    <t xml:space="preserve"> Bikaner</t>
  </si>
  <si>
    <t xml:space="preserve"> Dungarpur</t>
  </si>
  <si>
    <t>Zinc Con.</t>
  </si>
  <si>
    <t>Lead  Con.</t>
  </si>
  <si>
    <t>Dist Major</t>
  </si>
  <si>
    <t>Major Mineral</t>
  </si>
  <si>
    <t>Hanumanghar</t>
  </si>
  <si>
    <t>Jhunujhunu</t>
  </si>
  <si>
    <t xml:space="preserve"> Bundi </t>
  </si>
  <si>
    <t xml:space="preserve"> Hanumanghar</t>
  </si>
  <si>
    <t>Chittorghar</t>
  </si>
  <si>
    <t>Jhunjhnu</t>
  </si>
  <si>
    <t>Sawai Madhpur</t>
  </si>
  <si>
    <t>Nagour</t>
  </si>
  <si>
    <t>Minor Mineral</t>
  </si>
  <si>
    <t>Dist Minor</t>
  </si>
  <si>
    <t>Partapghar</t>
  </si>
  <si>
    <t>Ochres/Red Ochres</t>
  </si>
  <si>
    <t>Kankar-Bajari</t>
  </si>
  <si>
    <t>Shree Ganganagar</t>
  </si>
  <si>
    <t>Red Ochre/Yellow Ocher</t>
  </si>
  <si>
    <t>Phylite- Shist</t>
  </si>
  <si>
    <t>China Clay/ White Clay</t>
  </si>
  <si>
    <t>Naguar</t>
  </si>
  <si>
    <t>(Lac' Rs.)</t>
  </si>
  <si>
    <t>(Crore' Rs.)</t>
  </si>
  <si>
    <t>(Lac' Tons)</t>
  </si>
  <si>
    <t>( Lac' Tons)</t>
  </si>
  <si>
    <t xml:space="preserve">Districtwise Minerals Report (Major Minerals) </t>
  </si>
  <si>
    <t xml:space="preserve">Districtwise Minerals Report (Minor Minerals) </t>
  </si>
  <si>
    <t>Major PL</t>
  </si>
  <si>
    <t>Minor PL</t>
  </si>
  <si>
    <t>[k-v- ukxkSj</t>
  </si>
  <si>
    <t>l-[k-v- :iokl</t>
  </si>
  <si>
    <t>l-[k-v- lokbZ ek?kksiqj</t>
  </si>
  <si>
    <t>l-[k-v- pw:</t>
  </si>
  <si>
    <t>l-[k-v- Vksad</t>
  </si>
  <si>
    <t>l-[k-v- ckajk</t>
  </si>
  <si>
    <t>[k-v- ckalokMk</t>
  </si>
  <si>
    <t>[k-v- Mwaxjiqj</t>
  </si>
  <si>
    <t>ME Sikr</t>
  </si>
  <si>
    <t xml:space="preserve"> WO</t>
  </si>
  <si>
    <t xml:space="preserve">STP </t>
  </si>
  <si>
    <t>Zinc Conce.</t>
  </si>
  <si>
    <t>Lead Conce.</t>
  </si>
  <si>
    <t>Ball Clay/Chaina Clay</t>
  </si>
  <si>
    <t xml:space="preserve">Ball Clay </t>
  </si>
  <si>
    <t>Quartz/Felspar</t>
  </si>
  <si>
    <t>AME Neem ka thana</t>
  </si>
  <si>
    <t>ME Makarana</t>
  </si>
  <si>
    <t>Miss Income</t>
  </si>
  <si>
    <t>AME Roopvash</t>
  </si>
  <si>
    <t>Limestone (Dimensional)</t>
  </si>
  <si>
    <t xml:space="preserve"> Rajsamand </t>
  </si>
  <si>
    <t>Beryl</t>
  </si>
  <si>
    <t>Emeral Crude</t>
  </si>
  <si>
    <t>Emerald Crude</t>
  </si>
  <si>
    <t>Asbestos</t>
  </si>
  <si>
    <t>Epidote</t>
  </si>
  <si>
    <t>ME Kotputli</t>
  </si>
  <si>
    <t xml:space="preserve">Major Mineral </t>
  </si>
  <si>
    <t>Distt. Minerals</t>
  </si>
  <si>
    <t>Fuller's Earth/ Chikani Mitti/Other Mitti/Kharia Mitti</t>
  </si>
  <si>
    <t>[k-v- vyoj</t>
  </si>
  <si>
    <t>ME Dausa</t>
  </si>
  <si>
    <t>Dasua</t>
  </si>
  <si>
    <t>ME Swai Madhopur</t>
  </si>
  <si>
    <t>Swai Madhopur</t>
  </si>
  <si>
    <t>Rajsmand</t>
  </si>
  <si>
    <t>ME Barmar</t>
  </si>
  <si>
    <t>Dist.</t>
  </si>
  <si>
    <t>Chips Powder (Limestone)</t>
  </si>
  <si>
    <t>Limestone/Masonary Stone</t>
  </si>
  <si>
    <t>Udr</t>
  </si>
  <si>
    <t>Rish</t>
  </si>
  <si>
    <t>Salu</t>
  </si>
  <si>
    <t>salu</t>
  </si>
  <si>
    <t>udr+ris+Salu</t>
  </si>
  <si>
    <t>sandstone</t>
  </si>
  <si>
    <t xml:space="preserve"> Ramgan</t>
  </si>
  <si>
    <t>kota</t>
  </si>
  <si>
    <t>Masonary</t>
  </si>
  <si>
    <t>ram</t>
  </si>
  <si>
    <t>mis</t>
  </si>
  <si>
    <t>ram ji</t>
  </si>
  <si>
    <t>Gov</t>
  </si>
  <si>
    <t>sand stone</t>
  </si>
  <si>
    <t>bun1</t>
  </si>
  <si>
    <t>bun2</t>
  </si>
  <si>
    <t>kata</t>
  </si>
  <si>
    <t>mason</t>
  </si>
  <si>
    <t>kankar</t>
  </si>
  <si>
    <t>gov</t>
  </si>
  <si>
    <t>bundi1+2</t>
  </si>
  <si>
    <t>Miss</t>
  </si>
  <si>
    <t>Chi+Nim</t>
  </si>
  <si>
    <t>STP</t>
  </si>
  <si>
    <t>WO</t>
  </si>
  <si>
    <t>PL</t>
  </si>
  <si>
    <t>Masanory</t>
  </si>
  <si>
    <t>Masonary Sojt</t>
  </si>
  <si>
    <t>Mitti Sojt</t>
  </si>
  <si>
    <t>Masonary Alwar</t>
  </si>
  <si>
    <t>Kotputali Maso</t>
  </si>
  <si>
    <t>Brick Earth Alwar</t>
  </si>
  <si>
    <t>Kotputali Bri</t>
  </si>
  <si>
    <t>Jaipur Masona</t>
  </si>
  <si>
    <t>Kotputali</t>
  </si>
  <si>
    <t>Jaipur Brick Earth</t>
  </si>
  <si>
    <t>Mitti Beawar</t>
  </si>
  <si>
    <t>Granite Sawar+Ajmer</t>
  </si>
  <si>
    <t>Granite Beawar</t>
  </si>
  <si>
    <t>dk;kZy; dk uke</t>
  </si>
  <si>
    <t>vkosnu</t>
  </si>
  <si>
    <t>Lohd`r</t>
  </si>
  <si>
    <t>[kafMr</t>
  </si>
  <si>
    <t>[k-v- &gt;aw&gt;wuw</t>
  </si>
  <si>
    <t xml:space="preserve">l-[k-v- nkSlk </t>
  </si>
  <si>
    <t>c</t>
  </si>
  <si>
    <t>l-[k-v- lkaoj</t>
  </si>
  <si>
    <t>l</t>
  </si>
  <si>
    <t>n</t>
  </si>
  <si>
    <t>;</t>
  </si>
  <si>
    <t>HkhyokM+k o`Rr</t>
  </si>
  <si>
    <t>j</t>
  </si>
  <si>
    <t>y</t>
  </si>
  <si>
    <t>l-[k-v- guqekux&lt;++</t>
  </si>
  <si>
    <t xml:space="preserve"> o</t>
  </si>
  <si>
    <t xml:space="preserve"> 'k</t>
  </si>
  <si>
    <t>[k-v- djkSsyh</t>
  </si>
  <si>
    <t>l-[k-v- lokbZ ek/kkssiqj</t>
  </si>
  <si>
    <t>Á/kku [kfut</t>
  </si>
  <si>
    <t>vÁ/kku [kfut</t>
  </si>
  <si>
    <t>,l-Vh-ih</t>
  </si>
  <si>
    <t>Dokjh ykbZlsUl</t>
  </si>
  <si>
    <t>odZ vkMZj</t>
  </si>
  <si>
    <t>Ikh-,y-</t>
  </si>
  <si>
    <t>Limestone (Dim)</t>
  </si>
  <si>
    <t>ME Rajasmand 2</t>
  </si>
  <si>
    <t>Rajasmand</t>
  </si>
  <si>
    <t>Beawar</t>
  </si>
  <si>
    <t>PALI ME</t>
  </si>
  <si>
    <t>Sawar+Ajmer+Beawar T</t>
  </si>
  <si>
    <t>Felspar Beawar</t>
  </si>
  <si>
    <t>Sawar+Ajmer F</t>
  </si>
  <si>
    <t>Granite Bewar</t>
  </si>
  <si>
    <t>Sojt Granite</t>
  </si>
  <si>
    <t>Masona Beawar</t>
  </si>
  <si>
    <t>Ajmer Beawr</t>
  </si>
  <si>
    <t xml:space="preserve"> Beawar Felspar </t>
  </si>
  <si>
    <t>ME Beawar Felspar</t>
  </si>
  <si>
    <t>Beawr off</t>
  </si>
  <si>
    <t>Mas Kotpu</t>
  </si>
  <si>
    <t>Brick Kotpu</t>
  </si>
  <si>
    <t>Kotputali mis</t>
  </si>
  <si>
    <t>Kotp</t>
  </si>
  <si>
    <t>Jaip</t>
  </si>
  <si>
    <t xml:space="preserve">Govt </t>
  </si>
  <si>
    <t xml:space="preserve">Mis </t>
  </si>
  <si>
    <t>Kotpu</t>
  </si>
  <si>
    <t>Rish sopstone</t>
  </si>
  <si>
    <t>AME Salumbar Sop stone</t>
  </si>
  <si>
    <t>Dungarpur Sopstone</t>
  </si>
  <si>
    <t>Salu se - Dpr +</t>
  </si>
  <si>
    <t>Sopstone</t>
  </si>
  <si>
    <t>UDR Dolomite</t>
  </si>
  <si>
    <t>SALUM Dolom</t>
  </si>
  <si>
    <t>Total Dolomite</t>
  </si>
  <si>
    <t>SALUM Marble</t>
  </si>
  <si>
    <t>UDR MARBLE</t>
  </si>
  <si>
    <t>SLU+UDR MARBLE</t>
  </si>
  <si>
    <t>Marble SLU-UDR</t>
  </si>
  <si>
    <t>AME Salumbar S</t>
  </si>
  <si>
    <t>DPR+ SALM</t>
  </si>
  <si>
    <t>Govt</t>
  </si>
  <si>
    <t>DPR</t>
  </si>
  <si>
    <t>SALUM</t>
  </si>
  <si>
    <t>AME SALU</t>
  </si>
  <si>
    <t>SALU - UDR</t>
  </si>
  <si>
    <t>Barmer Granite</t>
  </si>
  <si>
    <t>Jalor Gra</t>
  </si>
  <si>
    <t xml:space="preserve">BRM Masanory </t>
  </si>
  <si>
    <t>Jalor Mas</t>
  </si>
  <si>
    <t>Bajari Jaore</t>
  </si>
  <si>
    <t>kota Lome DIM</t>
  </si>
  <si>
    <t>Mason. Stone Chit. + Nimba</t>
  </si>
  <si>
    <t>Chitto+ nimba Lomestone Dim.</t>
  </si>
  <si>
    <t>Kota Maso.</t>
  </si>
  <si>
    <t>Bjari Chitt+Nimba</t>
  </si>
  <si>
    <t xml:space="preserve">Kota  </t>
  </si>
  <si>
    <t>Kota offi</t>
  </si>
  <si>
    <t>ME Beawar Graninte</t>
  </si>
  <si>
    <t>Barmer Bajri</t>
  </si>
  <si>
    <t>Patti katla Dungar</t>
  </si>
  <si>
    <t>Patti salumbar</t>
  </si>
  <si>
    <t>Kota + Chitto</t>
  </si>
  <si>
    <t>Off kota</t>
  </si>
  <si>
    <t>miss Bundi</t>
  </si>
  <si>
    <t>Ok"kZ 2019&amp;20</t>
  </si>
  <si>
    <t>[kfut fj;k;rksa dh fLFkfr o"kZ 2019&amp;20</t>
  </si>
  <si>
    <t xml:space="preserve">fnukad 31-3-2020 dks izHkkoh [kfut fj;k;rksa dh la[;k </t>
  </si>
  <si>
    <t>silica sand</t>
  </si>
  <si>
    <t>AME Salumbar</t>
  </si>
  <si>
    <t>ME Rajasmand</t>
  </si>
  <si>
    <t>ME Jalor</t>
  </si>
  <si>
    <t>Jalor</t>
  </si>
  <si>
    <t>Kankar-Bajri (GSB)</t>
  </si>
  <si>
    <t>Bajri</t>
  </si>
  <si>
    <t>ME Rajasmand 1</t>
  </si>
  <si>
    <t xml:space="preserve">o"kZ 2020&amp;21 es fnukad 31-3-2021 dks izHkkoh [kfut fj;k;rksa dk fooj.k  </t>
  </si>
  <si>
    <t xml:space="preserve">Felspar </t>
  </si>
  <si>
    <t>Limestone Cement Grade</t>
  </si>
  <si>
    <t>AME  Gotan</t>
  </si>
  <si>
    <t xml:space="preserve">Lead and Zinc </t>
  </si>
  <si>
    <t>sales /ton</t>
  </si>
  <si>
    <t>Revenue/ton</t>
  </si>
  <si>
    <t>Sales value/ton</t>
  </si>
  <si>
    <t>Sand Stone</t>
  </si>
  <si>
    <t xml:space="preserve">Mitti </t>
  </si>
  <si>
    <t>Ordinary Earth</t>
  </si>
  <si>
    <t>Sojat City</t>
  </si>
  <si>
    <t xml:space="preserve"> yellow Mitti</t>
  </si>
  <si>
    <t>Quartz.Felspar,Mica</t>
  </si>
  <si>
    <t>(Lac'Rs.)</t>
  </si>
  <si>
    <t>(Crore'Rs.)</t>
  </si>
  <si>
    <t>(Lac'Tons)</t>
  </si>
  <si>
    <t>( Lac'Tons)</t>
  </si>
  <si>
    <t>Patti Farsi Khanda Gitti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</si>
  <si>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</si>
  <si>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AME Kothputli</t>
  </si>
  <si>
    <t>ok</t>
  </si>
  <si>
    <t>Financial Year 2022-23</t>
  </si>
  <si>
    <t>ME BARMER</t>
  </si>
  <si>
    <t>ME BUNDI</t>
  </si>
  <si>
    <t xml:space="preserve">                                                                                                                                               </t>
  </si>
  <si>
    <r>
      <t xml:space="preserve">C;koj dk </t>
    </r>
    <r>
      <rPr>
        <b/>
        <sz val="12"/>
        <color rgb="FFC00000"/>
        <rFont val="Calibri"/>
        <family val="2"/>
        <scheme val="minor"/>
      </rPr>
      <t>Lime Stone</t>
    </r>
    <r>
      <rPr>
        <b/>
        <sz val="12"/>
        <color rgb="FFC00000"/>
        <rFont val="Kruti Dev 010"/>
      </rPr>
      <t xml:space="preserve"> ikyh esa tkssMk x;k gSA</t>
    </r>
  </si>
  <si>
    <t>Beawer+ Sojat</t>
  </si>
  <si>
    <r>
      <rPr>
        <b/>
        <sz val="12"/>
        <color rgb="FFC00000"/>
        <rFont val="Calibri"/>
        <family val="2"/>
        <scheme val="minor"/>
      </rPr>
      <t>Lime Stone</t>
    </r>
    <r>
      <rPr>
        <b/>
        <sz val="12"/>
        <color rgb="FFC00000"/>
        <rFont val="Kruti Dev 010"/>
      </rPr>
      <t xml:space="preserve"> ikyh esa tk jgk  gSA</t>
    </r>
  </si>
  <si>
    <r>
      <t xml:space="preserve">Dolomite  jaipur </t>
    </r>
    <r>
      <rPr>
        <b/>
        <sz val="12"/>
        <color rgb="FFFF0000"/>
        <rFont val="Kruti Dev 010"/>
      </rPr>
      <t>esa tk jgk gSA</t>
    </r>
  </si>
  <si>
    <t>Sawar+Ajmer+</t>
  </si>
  <si>
    <t>Jaipur + Kotputli</t>
  </si>
  <si>
    <t>40..8</t>
  </si>
  <si>
    <t xml:space="preserve">Red Ocher, Fire Clay </t>
  </si>
  <si>
    <t>Copper</t>
  </si>
  <si>
    <t>ME SIROHI</t>
  </si>
  <si>
    <t>COPPER ORE</t>
  </si>
  <si>
    <t>SIROHI</t>
  </si>
  <si>
    <t>2021-22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</si>
</sst>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 * #,##0.00_ ;_ * \-#,##0.00_ ;_ * &quot;-&quot;??_ ;_ @_ "/>
    <numFmt numFmtId="164" formatCode="_(* #,##0.00_);_(* \(#,##0.00\);_(* &quot;-&quot;??_);_(@_)"/>
    <numFmt numFmtId="165" formatCode="0.000"/>
    <numFmt numFmtId="166" formatCode="0.0000"/>
    <numFmt numFmtId="167" formatCode="0.0"/>
    <numFmt numFmtId="168" formatCode="dddd&quot;, &quot;mmmm\ dd&quot;, &quot;yyyy"/>
    <numFmt numFmtId="169" formatCode="0.00,,\'\'\C\'\'"/>
    <numFmt numFmtId="170" formatCode="_ * #,##0_ ;_ * \-#,##0_ ;_ * \-??_ ;_ @_ "/>
  </numFmts>
  <fonts count="1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8"/>
      <name val="Times New Roman"/>
      <family val="1"/>
    </font>
    <font>
      <b/>
      <sz val="22"/>
      <name val="Times New Roman"/>
      <family val="1"/>
    </font>
    <font>
      <b/>
      <sz val="18"/>
      <color indexed="8"/>
      <name val="Calibri"/>
      <family val="2"/>
    </font>
    <font>
      <b/>
      <sz val="20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1"/>
      <color rgb="FFFF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6"/>
      <color indexed="36"/>
      <name val="Times New Roman"/>
      <family val="1"/>
    </font>
    <font>
      <sz val="11"/>
      <name val="Calibri"/>
      <family val="2"/>
      <scheme val="minor"/>
    </font>
    <font>
      <b/>
      <sz val="18"/>
      <name val="Times New Roman"/>
      <family val="1"/>
    </font>
    <font>
      <sz val="16"/>
      <name val="Monotype Corsiva"/>
      <family val="4"/>
    </font>
    <font>
      <sz val="9"/>
      <name val="Times New Roman"/>
      <family val="1"/>
    </font>
    <font>
      <b/>
      <sz val="11"/>
      <name val="Calibri"/>
      <family val="2"/>
      <scheme val="minor"/>
    </font>
    <font>
      <sz val="18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b/>
      <sz val="24"/>
      <name val="Times New Roman"/>
      <family val="1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9"/>
      <color indexed="8"/>
      <name val="Kruti Dev 010"/>
    </font>
    <font>
      <b/>
      <sz val="16"/>
      <color indexed="8"/>
      <name val="Kruti Dev 010"/>
    </font>
    <font>
      <b/>
      <sz val="16"/>
      <color indexed="8"/>
      <name val="Times New Roman"/>
      <family val="1"/>
    </font>
    <font>
      <b/>
      <sz val="24"/>
      <color indexed="8"/>
      <name val="Kruti Dev 010"/>
    </font>
    <font>
      <b/>
      <sz val="16"/>
      <color indexed="8"/>
      <name val="Arial"/>
      <family val="2"/>
    </font>
    <font>
      <b/>
      <sz val="24"/>
      <name val="Kruti Dev 010"/>
    </font>
    <font>
      <b/>
      <sz val="24"/>
      <color theme="1"/>
      <name val="Kruti Dev 010"/>
    </font>
    <font>
      <b/>
      <i/>
      <u/>
      <sz val="22"/>
      <color indexed="8"/>
      <name val="Times New Roman"/>
      <family val="1"/>
    </font>
    <font>
      <sz val="18"/>
      <color theme="1"/>
      <name val="Times New Roman"/>
      <family val="1"/>
    </font>
    <font>
      <b/>
      <sz val="20"/>
      <name val="Kruti Dev 010"/>
    </font>
    <font>
      <b/>
      <sz val="18"/>
      <name val="Kruti Dev 010"/>
    </font>
    <font>
      <sz val="18"/>
      <color theme="1"/>
      <name val="Kruti Dev 010"/>
    </font>
    <font>
      <sz val="18"/>
      <name val="Kruti Dev 010"/>
    </font>
    <font>
      <sz val="20"/>
      <color theme="1"/>
      <name val="Kruti Dev 010"/>
    </font>
    <font>
      <sz val="20"/>
      <name val="Kruti Dev 010"/>
    </font>
    <font>
      <b/>
      <sz val="22"/>
      <color theme="1"/>
      <name val="Kruti Dev 010"/>
    </font>
    <font>
      <b/>
      <sz val="22"/>
      <name val="Kruti Dev 010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.5"/>
      <color indexed="8"/>
      <name val="Arial"/>
      <family val="2"/>
    </font>
    <font>
      <b/>
      <sz val="11"/>
      <color indexed="8"/>
      <name val="Arial"/>
      <family val="2"/>
    </font>
    <font>
      <b/>
      <sz val="11.5"/>
      <name val="Times New Roman"/>
      <family val="1"/>
    </font>
    <font>
      <sz val="11.5"/>
      <name val="Times New Roman"/>
      <family val="1"/>
    </font>
    <font>
      <sz val="15"/>
      <name val="Times New Roman"/>
      <family val="1"/>
    </font>
    <font>
      <sz val="10.5"/>
      <name val="Times New Roman"/>
      <family val="1"/>
    </font>
    <font>
      <b/>
      <sz val="10.5"/>
      <name val="Times New Roman"/>
      <family val="1"/>
    </font>
    <font>
      <sz val="10.5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b/>
      <sz val="18"/>
      <name val="Segoe UI Symbol"/>
      <family val="2"/>
    </font>
    <font>
      <b/>
      <sz val="25"/>
      <name val="Times New Roman"/>
      <family val="1"/>
    </font>
    <font>
      <sz val="10"/>
      <color indexed="8"/>
      <name val="Times New Roman"/>
      <family val="1"/>
    </font>
    <font>
      <b/>
      <sz val="25"/>
      <color theme="1"/>
      <name val="Times New Roman"/>
      <family val="1"/>
    </font>
    <font>
      <b/>
      <sz val="18"/>
      <color theme="1"/>
      <name val="Times New Roman"/>
      <family val="1"/>
    </font>
    <font>
      <b/>
      <sz val="26"/>
      <color theme="1"/>
      <name val="Times New Roman"/>
      <family val="1"/>
    </font>
    <font>
      <b/>
      <sz val="11.5"/>
      <color theme="1"/>
      <name val="Times New Roman"/>
      <family val="1"/>
    </font>
    <font>
      <sz val="11.5"/>
      <color theme="1"/>
      <name val="Times New Roman"/>
      <family val="1"/>
    </font>
    <font>
      <sz val="10.5"/>
      <color theme="1"/>
      <name val="Times New Roman"/>
      <family val="1"/>
    </font>
    <font>
      <b/>
      <sz val="20"/>
      <color indexed="36"/>
      <name val="Times New Roman"/>
      <family val="1"/>
    </font>
    <font>
      <b/>
      <sz val="10.5"/>
      <color theme="1"/>
      <name val="Times New Roman"/>
      <family val="1"/>
    </font>
    <font>
      <sz val="16"/>
      <color indexed="8"/>
      <name val="Kruti Dev 010"/>
    </font>
    <font>
      <sz val="16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4"/>
      <name val="Kruti Dev 010"/>
    </font>
    <font>
      <sz val="12"/>
      <name val="Calibri"/>
      <family val="2"/>
      <scheme val="minor"/>
    </font>
    <font>
      <sz val="14"/>
      <name val="Kruti Dev 010"/>
    </font>
    <font>
      <sz val="14"/>
      <color theme="1"/>
      <name val="Kruti Dev 010"/>
    </font>
    <font>
      <sz val="10"/>
      <color rgb="FFFF0000"/>
      <name val="Times New Roman"/>
      <family val="1"/>
    </font>
    <font>
      <sz val="11"/>
      <color theme="1"/>
      <name val="Kruti Dev 010"/>
    </font>
    <font>
      <sz val="16"/>
      <name val="Kruti Dev 010"/>
    </font>
    <font>
      <b/>
      <sz val="16"/>
      <color rgb="FFFF0000"/>
      <name val="Times New Roman"/>
      <family val="1"/>
    </font>
    <font>
      <b/>
      <sz val="16"/>
      <name val="Kruti Dev 010"/>
    </font>
    <font>
      <b/>
      <sz val="14"/>
      <color theme="1"/>
      <name val="Kruti Dev 010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3"/>
      <color theme="1"/>
      <name val="Times New Roman"/>
      <family val="1"/>
    </font>
    <font>
      <b/>
      <u/>
      <sz val="22"/>
      <color indexed="8"/>
      <name val="Times New Roman"/>
      <family val="1"/>
    </font>
    <font>
      <b/>
      <u/>
      <sz val="20"/>
      <color indexed="8"/>
      <name val="Times New Roman"/>
      <family val="1"/>
    </font>
    <font>
      <b/>
      <sz val="11"/>
      <color rgb="FFFF0000"/>
      <name val="Times New Roman"/>
      <family val="1"/>
    </font>
    <font>
      <sz val="10"/>
      <name val="Arial"/>
      <family val="2"/>
    </font>
    <font>
      <sz val="15"/>
      <name val="Kruti Dev 010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rgb="FFC00000"/>
      <name val="Times New Roman"/>
      <family val="1"/>
    </font>
    <font>
      <b/>
      <sz val="12"/>
      <color rgb="FFC00000"/>
      <name val="Kruti Dev 010"/>
    </font>
    <font>
      <b/>
      <sz val="12"/>
      <color rgb="FFC00000"/>
      <name val="Calibri"/>
      <family val="2"/>
      <scheme val="minor"/>
    </font>
    <font>
      <b/>
      <sz val="12"/>
      <color rgb="FFFF0000"/>
      <name val="Times New Roman"/>
      <family val="1"/>
    </font>
    <font>
      <b/>
      <sz val="12"/>
      <color rgb="FFFF0000"/>
      <name val="Kruti Dev 010"/>
    </font>
    <font>
      <sz val="11"/>
      <color rgb="FF002060"/>
      <name val="Times New Roman"/>
      <family val="1"/>
    </font>
    <font>
      <b/>
      <sz val="12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4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2"/>
      </patternFill>
    </fill>
    <fill>
      <patternFill patternType="solid">
        <fgColor indexed="9"/>
        <bgColor indexed="34"/>
      </patternFill>
    </fill>
    <fill>
      <patternFill patternType="solid">
        <fgColor indexed="46"/>
        <bgColor indexed="2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99FF"/>
        <bgColor indexed="24"/>
      </patternFill>
    </fill>
    <fill>
      <patternFill patternType="solid">
        <fgColor indexed="31"/>
        <bgColor indexed="22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14999847407452621"/>
        <bgColor indexed="2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26"/>
      </patternFill>
    </fill>
    <fill>
      <patternFill patternType="solid">
        <fgColor rgb="FF889AC2"/>
        <bgColor indexed="24"/>
      </patternFill>
    </fill>
    <fill>
      <patternFill patternType="solid">
        <fgColor rgb="FF889AC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1" fillId="0" borderId="0"/>
  </cellStyleXfs>
  <cellXfs count="1430">
    <xf numFmtId="0" fontId="0" fillId="0" borderId="0" xfId="0"/>
    <xf numFmtId="0" fontId="10" fillId="0" borderId="2" xfId="0" applyFont="1" applyBorder="1"/>
    <xf numFmtId="0" fontId="14" fillId="3" borderId="2" xfId="2" applyFont="1" applyFill="1" applyBorder="1" applyAlignment="1">
      <alignment horizontal="center" vertical="center"/>
    </xf>
    <xf numFmtId="0" fontId="15" fillId="0" borderId="2" xfId="2" applyFont="1" applyFill="1" applyBorder="1" applyAlignment="1">
      <alignment horizontal="left"/>
    </xf>
    <xf numFmtId="0" fontId="8" fillId="3" borderId="2" xfId="2" applyFont="1" applyFill="1" applyBorder="1" applyAlignment="1">
      <alignment horizontal="right"/>
    </xf>
    <xf numFmtId="2" fontId="8" fillId="3" borderId="2" xfId="2" applyNumberFormat="1" applyFont="1" applyFill="1" applyBorder="1" applyAlignment="1">
      <alignment horizontal="right"/>
    </xf>
    <xf numFmtId="165" fontId="8" fillId="3" borderId="2" xfId="2" applyNumberFormat="1" applyFont="1" applyFill="1" applyBorder="1" applyAlignment="1">
      <alignment horizontal="right"/>
    </xf>
    <xf numFmtId="1" fontId="8" fillId="3" borderId="2" xfId="2" applyNumberFormat="1" applyFont="1" applyFill="1" applyBorder="1" applyAlignment="1">
      <alignment horizontal="right"/>
    </xf>
    <xf numFmtId="2" fontId="15" fillId="0" borderId="5" xfId="2" applyNumberFormat="1" applyFont="1" applyFill="1" applyBorder="1"/>
    <xf numFmtId="0" fontId="14" fillId="0" borderId="5" xfId="2" applyFont="1" applyFill="1" applyBorder="1" applyAlignment="1">
      <alignment horizontal="right"/>
    </xf>
    <xf numFmtId="165" fontId="14" fillId="0" borderId="5" xfId="2" applyNumberFormat="1" applyFont="1" applyFill="1" applyBorder="1" applyAlignment="1">
      <alignment horizontal="right"/>
    </xf>
    <xf numFmtId="1" fontId="14" fillId="0" borderId="5" xfId="2" applyNumberFormat="1" applyFont="1" applyFill="1" applyBorder="1" applyAlignment="1">
      <alignment horizontal="right"/>
    </xf>
    <xf numFmtId="0" fontId="14" fillId="0" borderId="2" xfId="2" applyFont="1" applyFill="1" applyBorder="1" applyAlignment="1">
      <alignment vertical="center"/>
    </xf>
    <xf numFmtId="2" fontId="15" fillId="0" borderId="2" xfId="2" applyNumberFormat="1" applyFont="1" applyFill="1" applyBorder="1"/>
    <xf numFmtId="0" fontId="17" fillId="0" borderId="2" xfId="2" applyFont="1" applyFill="1" applyBorder="1"/>
    <xf numFmtId="0" fontId="18" fillId="0" borderId="2" xfId="2" applyFont="1" applyFill="1" applyBorder="1"/>
    <xf numFmtId="0" fontId="17" fillId="0" borderId="2" xfId="2" applyFont="1" applyFill="1" applyBorder="1" applyAlignment="1">
      <alignment vertical="center" wrapText="1"/>
    </xf>
    <xf numFmtId="167" fontId="8" fillId="3" borderId="2" xfId="2" applyNumberFormat="1" applyFont="1" applyFill="1" applyBorder="1" applyAlignment="1">
      <alignment horizontal="right"/>
    </xf>
    <xf numFmtId="0" fontId="17" fillId="0" borderId="0" xfId="0" applyFont="1"/>
    <xf numFmtId="0" fontId="15" fillId="0" borderId="2" xfId="2" applyFont="1" applyFill="1" applyBorder="1" applyAlignment="1">
      <alignment horizontal="left" vertical="center"/>
    </xf>
    <xf numFmtId="1" fontId="17" fillId="0" borderId="2" xfId="2" applyNumberFormat="1" applyFont="1" applyFill="1" applyBorder="1"/>
    <xf numFmtId="0" fontId="14" fillId="0" borderId="0" xfId="2" applyFont="1" applyFill="1" applyBorder="1" applyAlignment="1">
      <alignment vertical="center"/>
    </xf>
    <xf numFmtId="1" fontId="17" fillId="0" borderId="0" xfId="0" applyNumberFormat="1" applyFont="1"/>
    <xf numFmtId="0" fontId="14" fillId="0" borderId="0" xfId="2" applyFont="1" applyAlignment="1">
      <alignment vertical="center"/>
    </xf>
    <xf numFmtId="0" fontId="14" fillId="0" borderId="0" xfId="2" applyFont="1" applyAlignment="1">
      <alignment horizontal="right"/>
    </xf>
    <xf numFmtId="165" fontId="14" fillId="0" borderId="0" xfId="2" applyNumberFormat="1" applyFont="1" applyAlignment="1">
      <alignment horizontal="right"/>
    </xf>
    <xf numFmtId="1" fontId="14" fillId="0" borderId="0" xfId="2" applyNumberFormat="1" applyFont="1" applyAlignment="1">
      <alignment horizontal="right"/>
    </xf>
    <xf numFmtId="0" fontId="14" fillId="0" borderId="0" xfId="2" applyFont="1" applyFill="1"/>
    <xf numFmtId="165" fontId="14" fillId="0" borderId="7" xfId="2" applyNumberFormat="1" applyFont="1" applyFill="1" applyBorder="1"/>
    <xf numFmtId="0" fontId="20" fillId="0" borderId="0" xfId="0" applyFont="1"/>
    <xf numFmtId="0" fontId="22" fillId="0" borderId="0" xfId="2" applyFont="1" applyFill="1" applyAlignment="1">
      <alignment horizontal="center" vertical="center"/>
    </xf>
    <xf numFmtId="0" fontId="23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center" vertical="center"/>
    </xf>
    <xf numFmtId="0" fontId="9" fillId="3" borderId="2" xfId="2" applyFont="1" applyFill="1" applyBorder="1" applyAlignment="1">
      <alignment horizontal="center" vertical="center"/>
    </xf>
    <xf numFmtId="1" fontId="8" fillId="3" borderId="2" xfId="2" applyNumberFormat="1" applyFont="1" applyFill="1" applyBorder="1"/>
    <xf numFmtId="165" fontId="8" fillId="3" borderId="2" xfId="2" applyNumberFormat="1" applyFont="1" applyFill="1" applyBorder="1"/>
    <xf numFmtId="0" fontId="8" fillId="3" borderId="2" xfId="2" applyFont="1" applyFill="1" applyBorder="1"/>
    <xf numFmtId="0" fontId="8" fillId="0" borderId="0" xfId="2" applyFont="1" applyFill="1" applyBorder="1"/>
    <xf numFmtId="165" fontId="8" fillId="0" borderId="0" xfId="2" applyNumberFormat="1" applyFont="1" applyFill="1" applyBorder="1"/>
    <xf numFmtId="1" fontId="8" fillId="0" borderId="0" xfId="2" applyNumberFormat="1" applyFont="1" applyFill="1" applyBorder="1"/>
    <xf numFmtId="0" fontId="8" fillId="0" borderId="0" xfId="2" applyFont="1" applyFill="1" applyBorder="1" applyAlignment="1">
      <alignment horizontal="center"/>
    </xf>
    <xf numFmtId="0" fontId="14" fillId="0" borderId="0" xfId="2" applyFont="1" applyFill="1" applyAlignment="1">
      <alignment horizontal="center" vertical="center"/>
    </xf>
    <xf numFmtId="0" fontId="15" fillId="0" borderId="0" xfId="2" applyFont="1" applyFill="1" applyBorder="1"/>
    <xf numFmtId="165" fontId="15" fillId="0" borderId="0" xfId="2" applyNumberFormat="1" applyFont="1" applyFill="1" applyBorder="1"/>
    <xf numFmtId="1" fontId="15" fillId="0" borderId="0" xfId="2" applyNumberFormat="1" applyFont="1" applyFill="1" applyBorder="1"/>
    <xf numFmtId="2" fontId="8" fillId="3" borderId="2" xfId="2" applyNumberFormat="1" applyFont="1" applyFill="1" applyBorder="1"/>
    <xf numFmtId="0" fontId="25" fillId="0" borderId="7" xfId="2" applyFont="1" applyFill="1" applyBorder="1" applyAlignment="1">
      <alignment horizontal="center"/>
    </xf>
    <xf numFmtId="0" fontId="23" fillId="0" borderId="0" xfId="2" applyFont="1" applyFill="1" applyBorder="1"/>
    <xf numFmtId="0" fontId="26" fillId="0" borderId="0" xfId="2" applyFont="1" applyFill="1" applyBorder="1"/>
    <xf numFmtId="2" fontId="8" fillId="3" borderId="8" xfId="2" applyNumberFormat="1" applyFont="1" applyFill="1" applyBorder="1" applyAlignment="1">
      <alignment horizontal="center" vertical="center"/>
    </xf>
    <xf numFmtId="1" fontId="8" fillId="3" borderId="8" xfId="2" applyNumberFormat="1" applyFont="1" applyFill="1" applyBorder="1" applyAlignment="1">
      <alignment horizontal="center" vertical="center"/>
    </xf>
    <xf numFmtId="0" fontId="8" fillId="3" borderId="8" xfId="2" applyFont="1" applyFill="1" applyBorder="1" applyAlignment="1">
      <alignment horizontal="center" vertical="center"/>
    </xf>
    <xf numFmtId="2" fontId="14" fillId="3" borderId="8" xfId="2" applyNumberFormat="1" applyFont="1" applyFill="1" applyBorder="1" applyAlignment="1">
      <alignment horizontal="center" vertical="center"/>
    </xf>
    <xf numFmtId="1" fontId="14" fillId="3" borderId="8" xfId="2" applyNumberFormat="1" applyFont="1" applyFill="1" applyBorder="1" applyAlignment="1">
      <alignment horizontal="center" vertical="center"/>
    </xf>
    <xf numFmtId="0" fontId="14" fillId="3" borderId="11" xfId="2" applyFont="1" applyFill="1" applyBorder="1" applyAlignment="1">
      <alignment horizontal="center" vertical="center"/>
    </xf>
    <xf numFmtId="0" fontId="14" fillId="3" borderId="8" xfId="2" applyFont="1" applyFill="1" applyBorder="1" applyAlignment="1">
      <alignment horizontal="center" vertical="center"/>
    </xf>
    <xf numFmtId="2" fontId="14" fillId="3" borderId="11" xfId="2" applyNumberFormat="1" applyFont="1" applyFill="1" applyBorder="1" applyAlignment="1">
      <alignment horizontal="center" vertical="center"/>
    </xf>
    <xf numFmtId="1" fontId="14" fillId="3" borderId="11" xfId="2" applyNumberFormat="1" applyFont="1" applyFill="1" applyBorder="1" applyAlignment="1">
      <alignment horizontal="center" vertical="center"/>
    </xf>
    <xf numFmtId="0" fontId="11" fillId="0" borderId="0" xfId="0" applyFont="1"/>
    <xf numFmtId="2" fontId="8" fillId="3" borderId="11" xfId="2" applyNumberFormat="1" applyFont="1" applyFill="1" applyBorder="1" applyAlignment="1">
      <alignment horizontal="center" vertical="center"/>
    </xf>
    <xf numFmtId="1" fontId="8" fillId="3" borderId="11" xfId="2" applyNumberFormat="1" applyFont="1" applyFill="1" applyBorder="1" applyAlignment="1">
      <alignment horizontal="center" vertical="center"/>
    </xf>
    <xf numFmtId="2" fontId="14" fillId="3" borderId="2" xfId="2" applyNumberFormat="1" applyFont="1" applyFill="1" applyBorder="1" applyAlignment="1">
      <alignment horizontal="center" vertical="center"/>
    </xf>
    <xf numFmtId="2" fontId="17" fillId="0" borderId="0" xfId="2" applyNumberFormat="1" applyFont="1" applyFill="1"/>
    <xf numFmtId="0" fontId="23" fillId="0" borderId="2" xfId="2" applyFont="1" applyFill="1" applyBorder="1"/>
    <xf numFmtId="0" fontId="9" fillId="0" borderId="8" xfId="2" applyFont="1" applyFill="1" applyBorder="1" applyAlignment="1">
      <alignment vertical="center"/>
    </xf>
    <xf numFmtId="0" fontId="14" fillId="3" borderId="12" xfId="2" applyFont="1" applyFill="1" applyBorder="1" applyAlignment="1">
      <alignment horizontal="center" vertical="center"/>
    </xf>
    <xf numFmtId="0" fontId="17" fillId="0" borderId="0" xfId="2" applyFont="1" applyFill="1" applyBorder="1"/>
    <xf numFmtId="0" fontId="23" fillId="0" borderId="0" xfId="2" applyFont="1" applyFill="1"/>
    <xf numFmtId="0" fontId="17" fillId="0" borderId="0" xfId="2" applyFont="1" applyFill="1"/>
    <xf numFmtId="1" fontId="9" fillId="3" borderId="8" xfId="2" applyNumberFormat="1" applyFont="1" applyFill="1" applyBorder="1" applyAlignment="1">
      <alignment horizontal="center" vertical="center"/>
    </xf>
    <xf numFmtId="0" fontId="14" fillId="0" borderId="0" xfId="2" applyFont="1" applyFill="1" applyBorder="1"/>
    <xf numFmtId="0" fontId="17" fillId="0" borderId="0" xfId="2" applyFont="1" applyFill="1" applyAlignment="1">
      <alignment horizontal="right"/>
    </xf>
    <xf numFmtId="0" fontId="33" fillId="3" borderId="8" xfId="2" applyFont="1" applyFill="1" applyBorder="1" applyAlignment="1">
      <alignment horizontal="center" vertical="center"/>
    </xf>
    <xf numFmtId="0" fontId="34" fillId="3" borderId="8" xfId="2" applyFont="1" applyFill="1" applyBorder="1" applyAlignment="1">
      <alignment horizontal="center" vertical="center"/>
    </xf>
    <xf numFmtId="0" fontId="33" fillId="3" borderId="2" xfId="2" applyFont="1" applyFill="1" applyBorder="1" applyAlignment="1">
      <alignment horizontal="center" vertical="center"/>
    </xf>
    <xf numFmtId="0" fontId="34" fillId="3" borderId="2" xfId="2" applyFont="1" applyFill="1" applyBorder="1" applyAlignment="1">
      <alignment horizontal="center" vertical="center"/>
    </xf>
    <xf numFmtId="0" fontId="33" fillId="21" borderId="8" xfId="2" applyFont="1" applyFill="1" applyBorder="1" applyAlignment="1">
      <alignment horizontal="center" vertical="center"/>
    </xf>
    <xf numFmtId="0" fontId="34" fillId="21" borderId="8" xfId="2" applyFont="1" applyFill="1" applyBorder="1" applyAlignment="1">
      <alignment horizontal="center" vertical="center"/>
    </xf>
    <xf numFmtId="1" fontId="11" fillId="0" borderId="0" xfId="0" applyNumberFormat="1" applyFont="1"/>
    <xf numFmtId="0" fontId="34" fillId="3" borderId="11" xfId="2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43" fillId="3" borderId="2" xfId="0" applyFont="1" applyFill="1" applyBorder="1" applyAlignment="1">
      <alignment horizontal="center"/>
    </xf>
    <xf numFmtId="0" fontId="44" fillId="3" borderId="2" xfId="0" applyFont="1" applyFill="1" applyBorder="1" applyAlignment="1">
      <alignment horizontal="center" vertical="center"/>
    </xf>
    <xf numFmtId="0" fontId="45" fillId="0" borderId="3" xfId="3" applyFont="1" applyFill="1" applyBorder="1"/>
    <xf numFmtId="0" fontId="46" fillId="0" borderId="2" xfId="0" applyFont="1" applyBorder="1"/>
    <xf numFmtId="0" fontId="48" fillId="0" borderId="2" xfId="0" applyFont="1" applyBorder="1" applyAlignment="1">
      <alignment horizontal="center"/>
    </xf>
    <xf numFmtId="0" fontId="25" fillId="0" borderId="2" xfId="3" applyFont="1" applyBorder="1" applyAlignment="1">
      <alignment horizontal="center"/>
    </xf>
    <xf numFmtId="0" fontId="25" fillId="0" borderId="2" xfId="3" applyFont="1" applyFill="1" applyBorder="1" applyAlignment="1">
      <alignment horizontal="center"/>
    </xf>
    <xf numFmtId="0" fontId="21" fillId="3" borderId="2" xfId="3" applyFont="1" applyFill="1" applyBorder="1" applyAlignment="1">
      <alignment horizontal="center" vertical="center"/>
    </xf>
    <xf numFmtId="0" fontId="48" fillId="0" borderId="0" xfId="0" applyFont="1" applyAlignment="1">
      <alignment horizontal="center"/>
    </xf>
    <xf numFmtId="0" fontId="25" fillId="0" borderId="2" xfId="3" applyFont="1" applyFill="1" applyBorder="1" applyAlignment="1">
      <alignment horizontal="center" vertical="center"/>
    </xf>
    <xf numFmtId="0" fontId="25" fillId="0" borderId="2" xfId="3" applyFont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50" fillId="0" borderId="3" xfId="3" applyFont="1" applyFill="1" applyBorder="1"/>
    <xf numFmtId="0" fontId="49" fillId="0" borderId="3" xfId="3" applyFont="1" applyFill="1" applyBorder="1"/>
    <xf numFmtId="0" fontId="51" fillId="0" borderId="2" xfId="0" applyFont="1" applyBorder="1"/>
    <xf numFmtId="0" fontId="52" fillId="0" borderId="2" xfId="3" applyFont="1" applyFill="1" applyBorder="1"/>
    <xf numFmtId="0" fontId="50" fillId="0" borderId="2" xfId="3" applyFont="1" applyFill="1" applyBorder="1"/>
    <xf numFmtId="0" fontId="50" fillId="0" borderId="0" xfId="3" applyFont="1" applyFill="1" applyBorder="1"/>
    <xf numFmtId="0" fontId="52" fillId="0" borderId="6" xfId="3" applyFont="1" applyFill="1" applyBorder="1"/>
    <xf numFmtId="0" fontId="51" fillId="0" borderId="0" xfId="0" applyFont="1"/>
    <xf numFmtId="0" fontId="53" fillId="0" borderId="2" xfId="0" applyFont="1" applyBorder="1"/>
    <xf numFmtId="0" fontId="54" fillId="0" borderId="2" xfId="3" applyFont="1" applyFill="1" applyBorder="1"/>
    <xf numFmtId="0" fontId="49" fillId="0" borderId="2" xfId="3" applyFont="1" applyFill="1" applyBorder="1"/>
    <xf numFmtId="0" fontId="49" fillId="0" borderId="0" xfId="3" applyFont="1" applyFill="1" applyBorder="1"/>
    <xf numFmtId="0" fontId="54" fillId="0" borderId="6" xfId="3" applyFont="1" applyFill="1" applyBorder="1"/>
    <xf numFmtId="0" fontId="53" fillId="0" borderId="0" xfId="0" applyFont="1"/>
    <xf numFmtId="0" fontId="55" fillId="0" borderId="2" xfId="0" applyFont="1" applyBorder="1"/>
    <xf numFmtId="0" fontId="56" fillId="0" borderId="3" xfId="3" applyFont="1" applyFill="1" applyBorder="1"/>
    <xf numFmtId="0" fontId="56" fillId="0" borderId="2" xfId="3" applyFont="1" applyFill="1" applyBorder="1"/>
    <xf numFmtId="0" fontId="48" fillId="0" borderId="2" xfId="0" applyFont="1" applyBorder="1" applyAlignment="1">
      <alignment horizontal="right"/>
    </xf>
    <xf numFmtId="0" fontId="21" fillId="3" borderId="2" xfId="3" applyFont="1" applyFill="1" applyBorder="1" applyAlignment="1">
      <alignment horizontal="right" vertical="center"/>
    </xf>
    <xf numFmtId="0" fontId="48" fillId="0" borderId="0" xfId="0" applyFont="1" applyAlignment="1">
      <alignment horizontal="right"/>
    </xf>
    <xf numFmtId="0" fontId="25" fillId="0" borderId="2" xfId="3" applyFont="1" applyFill="1" applyBorder="1" applyAlignment="1">
      <alignment horizontal="right" vertical="center"/>
    </xf>
    <xf numFmtId="0" fontId="25" fillId="0" borderId="2" xfId="3" applyFont="1" applyBorder="1" applyAlignment="1">
      <alignment horizontal="right" vertical="center"/>
    </xf>
    <xf numFmtId="0" fontId="21" fillId="3" borderId="2" xfId="0" applyFont="1" applyFill="1" applyBorder="1" applyAlignment="1">
      <alignment horizontal="right" vertical="center"/>
    </xf>
    <xf numFmtId="0" fontId="57" fillId="0" borderId="0" xfId="0" applyFont="1"/>
    <xf numFmtId="0" fontId="58" fillId="0" borderId="0" xfId="0" applyFont="1"/>
    <xf numFmtId="1" fontId="58" fillId="0" borderId="0" xfId="0" applyNumberFormat="1" applyFont="1"/>
    <xf numFmtId="1" fontId="57" fillId="0" borderId="0" xfId="0" applyNumberFormat="1" applyFont="1"/>
    <xf numFmtId="0" fontId="9" fillId="0" borderId="8" xfId="2" applyFont="1" applyFill="1" applyBorder="1" applyAlignment="1">
      <alignment horizontal="right"/>
    </xf>
    <xf numFmtId="0" fontId="9" fillId="0" borderId="8" xfId="2" applyFont="1" applyFill="1" applyBorder="1"/>
    <xf numFmtId="1" fontId="14" fillId="0" borderId="0" xfId="0" applyNumberFormat="1" applyFont="1"/>
    <xf numFmtId="0" fontId="9" fillId="0" borderId="8" xfId="2" applyFont="1" applyFill="1" applyBorder="1" applyAlignment="1">
      <alignment horizontal="right" vertical="top" wrapText="1"/>
    </xf>
    <xf numFmtId="0" fontId="14" fillId="0" borderId="0" xfId="0" applyFont="1"/>
    <xf numFmtId="0" fontId="34" fillId="0" borderId="2" xfId="0" applyFont="1" applyBorder="1"/>
    <xf numFmtId="1" fontId="34" fillId="0" borderId="2" xfId="0" applyNumberFormat="1" applyFont="1" applyBorder="1"/>
    <xf numFmtId="0" fontId="34" fillId="0" borderId="0" xfId="0" applyFont="1"/>
    <xf numFmtId="0" fontId="26" fillId="0" borderId="0" xfId="2" applyFont="1" applyFill="1" applyAlignment="1">
      <alignment horizontal="center" vertical="center"/>
    </xf>
    <xf numFmtId="2" fontId="26" fillId="0" borderId="0" xfId="2" applyNumberFormat="1" applyFont="1" applyFill="1" applyAlignment="1">
      <alignment horizontal="center" vertical="center"/>
    </xf>
    <xf numFmtId="1" fontId="26" fillId="0" borderId="0" xfId="2" applyNumberFormat="1" applyFont="1" applyFill="1" applyAlignment="1">
      <alignment horizontal="center" vertical="center"/>
    </xf>
    <xf numFmtId="2" fontId="17" fillId="0" borderId="0" xfId="2" applyNumberFormat="1" applyFont="1" applyFill="1" applyBorder="1"/>
    <xf numFmtId="1" fontId="17" fillId="0" borderId="0" xfId="2" applyNumberFormat="1" applyFont="1" applyFill="1" applyBorder="1"/>
    <xf numFmtId="1" fontId="34" fillId="0" borderId="0" xfId="0" applyNumberFormat="1" applyFont="1"/>
    <xf numFmtId="1" fontId="17" fillId="0" borderId="0" xfId="2" applyNumberFormat="1" applyFont="1" applyFill="1"/>
    <xf numFmtId="2" fontId="34" fillId="0" borderId="0" xfId="0" applyNumberFormat="1" applyFont="1"/>
    <xf numFmtId="0" fontId="59" fillId="3" borderId="2" xfId="0" applyFont="1" applyFill="1" applyBorder="1" applyAlignment="1">
      <alignment horizontal="center"/>
    </xf>
    <xf numFmtId="0" fontId="61" fillId="3" borderId="2" xfId="2" applyFont="1" applyFill="1" applyBorder="1" applyAlignment="1">
      <alignment horizontal="center" vertical="center"/>
    </xf>
    <xf numFmtId="0" fontId="62" fillId="3" borderId="2" xfId="2" applyFont="1" applyFill="1" applyBorder="1" applyAlignment="1">
      <alignment horizontal="center" vertical="center"/>
    </xf>
    <xf numFmtId="0" fontId="9" fillId="0" borderId="2" xfId="2" applyFont="1" applyFill="1" applyBorder="1"/>
    <xf numFmtId="0" fontId="26" fillId="0" borderId="0" xfId="2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horizontal="center" vertical="center"/>
    </xf>
    <xf numFmtId="165" fontId="26" fillId="0" borderId="0" xfId="2" applyNumberFormat="1" applyFont="1" applyFill="1" applyBorder="1" applyAlignment="1">
      <alignment horizontal="center" vertical="center"/>
    </xf>
    <xf numFmtId="0" fontId="9" fillId="0" borderId="5" xfId="2" applyFont="1" applyFill="1" applyBorder="1"/>
    <xf numFmtId="0" fontId="9" fillId="0" borderId="0" xfId="2" applyFont="1" applyFill="1" applyBorder="1"/>
    <xf numFmtId="0" fontId="9" fillId="0" borderId="2" xfId="2" applyFont="1" applyFill="1" applyBorder="1" applyAlignment="1">
      <alignment horizontal="right" vertical="center"/>
    </xf>
    <xf numFmtId="0" fontId="9" fillId="0" borderId="0" xfId="2" applyFont="1"/>
    <xf numFmtId="0" fontId="9" fillId="0" borderId="0" xfId="2" applyFont="1" applyFill="1" applyAlignment="1">
      <alignment horizontal="right"/>
    </xf>
    <xf numFmtId="165" fontId="17" fillId="0" borderId="0" xfId="2" applyNumberFormat="1" applyFont="1" applyFill="1"/>
    <xf numFmtId="1" fontId="62" fillId="3" borderId="8" xfId="2" applyNumberFormat="1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right"/>
    </xf>
    <xf numFmtId="0" fontId="9" fillId="0" borderId="11" xfId="2" applyFont="1" applyFill="1" applyBorder="1" applyAlignment="1">
      <alignment horizontal="right"/>
    </xf>
    <xf numFmtId="0" fontId="9" fillId="0" borderId="8" xfId="2" applyFont="1" applyFill="1" applyBorder="1" applyAlignment="1">
      <alignment horizontal="right" vertical="center"/>
    </xf>
    <xf numFmtId="0" fontId="9" fillId="0" borderId="0" xfId="2" applyFont="1" applyFill="1"/>
    <xf numFmtId="0" fontId="9" fillId="0" borderId="11" xfId="2" applyFont="1" applyFill="1" applyBorder="1" applyAlignment="1">
      <alignment horizontal="right" vertical="center"/>
    </xf>
    <xf numFmtId="0" fontId="9" fillId="0" borderId="8" xfId="2" applyFont="1" applyFill="1" applyBorder="1" applyAlignment="1">
      <alignment horizontal="right" vertical="center" wrapText="1"/>
    </xf>
    <xf numFmtId="0" fontId="14" fillId="0" borderId="0" xfId="0" applyFont="1" applyBorder="1"/>
    <xf numFmtId="0" fontId="38" fillId="0" borderId="0" xfId="2" applyFont="1"/>
    <xf numFmtId="0" fontId="38" fillId="0" borderId="0" xfId="2" applyFont="1" applyFill="1"/>
    <xf numFmtId="1" fontId="38" fillId="0" borderId="0" xfId="2" applyNumberFormat="1" applyFont="1" applyFill="1"/>
    <xf numFmtId="0" fontId="33" fillId="0" borderId="0" xfId="0" applyFont="1"/>
    <xf numFmtId="1" fontId="39" fillId="0" borderId="0" xfId="0" applyNumberFormat="1" applyFont="1"/>
    <xf numFmtId="0" fontId="12" fillId="0" borderId="0" xfId="0" applyFont="1"/>
    <xf numFmtId="0" fontId="9" fillId="0" borderId="2" xfId="2" applyFont="1" applyFill="1" applyBorder="1" applyAlignment="1">
      <alignment horizontal="right" vertical="top" wrapText="1"/>
    </xf>
    <xf numFmtId="0" fontId="26" fillId="0" borderId="0" xfId="0" applyFont="1"/>
    <xf numFmtId="0" fontId="8" fillId="0" borderId="0" xfId="0" applyFont="1"/>
    <xf numFmtId="0" fontId="33" fillId="0" borderId="0" xfId="0" applyFont="1" applyBorder="1" applyAlignment="1">
      <alignment horizontal="center"/>
    </xf>
    <xf numFmtId="0" fontId="34" fillId="3" borderId="2" xfId="0" applyFont="1" applyFill="1" applyBorder="1"/>
    <xf numFmtId="1" fontId="48" fillId="0" borderId="2" xfId="0" applyNumberFormat="1" applyFont="1" applyBorder="1" applyAlignment="1">
      <alignment horizontal="right"/>
    </xf>
    <xf numFmtId="1" fontId="25" fillId="0" borderId="2" xfId="3" applyNumberFormat="1" applyFont="1" applyFill="1" applyBorder="1" applyAlignment="1">
      <alignment horizontal="right"/>
    </xf>
    <xf numFmtId="0" fontId="33" fillId="3" borderId="2" xfId="0" applyFont="1" applyFill="1" applyBorder="1"/>
    <xf numFmtId="1" fontId="25" fillId="0" borderId="2" xfId="3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center"/>
    </xf>
    <xf numFmtId="0" fontId="8" fillId="4" borderId="0" xfId="2" applyFont="1" applyFill="1" applyBorder="1" applyAlignment="1">
      <alignment horizontal="right"/>
    </xf>
    <xf numFmtId="2" fontId="8" fillId="4" borderId="0" xfId="2" applyNumberFormat="1" applyFont="1" applyFill="1" applyBorder="1" applyAlignment="1">
      <alignment horizontal="right"/>
    </xf>
    <xf numFmtId="167" fontId="8" fillId="4" borderId="0" xfId="2" applyNumberFormat="1" applyFont="1" applyFill="1" applyBorder="1" applyAlignment="1">
      <alignment horizontal="right"/>
    </xf>
    <xf numFmtId="1" fontId="8" fillId="4" borderId="0" xfId="2" applyNumberFormat="1" applyFont="1" applyFill="1" applyBorder="1" applyAlignment="1">
      <alignment horizontal="right"/>
    </xf>
    <xf numFmtId="0" fontId="62" fillId="3" borderId="1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vertical="center"/>
    </xf>
    <xf numFmtId="0" fontId="64" fillId="0" borderId="2" xfId="2" applyFont="1" applyFill="1" applyBorder="1"/>
    <xf numFmtId="0" fontId="65" fillId="0" borderId="2" xfId="2" applyFont="1" applyFill="1" applyBorder="1"/>
    <xf numFmtId="165" fontId="65" fillId="0" borderId="2" xfId="2" applyNumberFormat="1" applyFont="1" applyFill="1" applyBorder="1"/>
    <xf numFmtId="0" fontId="64" fillId="0" borderId="2" xfId="2" applyFont="1" applyFill="1" applyBorder="1" applyAlignment="1"/>
    <xf numFmtId="1" fontId="64" fillId="0" borderId="2" xfId="2" applyNumberFormat="1" applyFont="1" applyFill="1" applyBorder="1"/>
    <xf numFmtId="1" fontId="64" fillId="0" borderId="2" xfId="2" applyNumberFormat="1" applyFont="1" applyFill="1" applyBorder="1" applyAlignment="1">
      <alignment horizontal="right"/>
    </xf>
    <xf numFmtId="0" fontId="64" fillId="0" borderId="2" xfId="2" applyFont="1" applyFill="1" applyBorder="1" applyAlignment="1">
      <alignment horizontal="right"/>
    </xf>
    <xf numFmtId="2" fontId="65" fillId="0" borderId="2" xfId="2" applyNumberFormat="1" applyFont="1" applyFill="1" applyBorder="1"/>
    <xf numFmtId="0" fontId="64" fillId="0" borderId="8" xfId="2" applyFont="1" applyFill="1" applyBorder="1" applyAlignment="1">
      <alignment vertical="center"/>
    </xf>
    <xf numFmtId="1" fontId="64" fillId="0" borderId="2" xfId="2" applyNumberFormat="1" applyFont="1" applyFill="1" applyBorder="1" applyAlignment="1">
      <alignment horizontal="right" vertical="center"/>
    </xf>
    <xf numFmtId="1" fontId="64" fillId="0" borderId="2" xfId="0" applyNumberFormat="1" applyFont="1" applyBorder="1" applyAlignment="1">
      <alignment horizontal="right"/>
    </xf>
    <xf numFmtId="1" fontId="64" fillId="8" borderId="2" xfId="2" applyNumberFormat="1" applyFont="1" applyFill="1" applyBorder="1"/>
    <xf numFmtId="0" fontId="64" fillId="0" borderId="3" xfId="2" applyFont="1" applyFill="1" applyBorder="1" applyAlignment="1">
      <alignment horizontal="right" vertical="center" wrapText="1"/>
    </xf>
    <xf numFmtId="0" fontId="64" fillId="0" borderId="13" xfId="2" applyFont="1" applyFill="1" applyBorder="1"/>
    <xf numFmtId="0" fontId="64" fillId="0" borderId="2" xfId="2" applyFont="1" applyFill="1" applyBorder="1" applyAlignment="1">
      <alignment vertical="center"/>
    </xf>
    <xf numFmtId="0" fontId="64" fillId="0" borderId="2" xfId="2" applyFont="1" applyFill="1" applyBorder="1" applyAlignment="1">
      <alignment horizontal="right" vertical="center"/>
    </xf>
    <xf numFmtId="1" fontId="64" fillId="0" borderId="2" xfId="2" applyNumberFormat="1" applyFont="1" applyFill="1" applyBorder="1" applyAlignment="1">
      <alignment vertical="center"/>
    </xf>
    <xf numFmtId="1" fontId="64" fillId="0" borderId="8" xfId="2" applyNumberFormat="1" applyFont="1" applyFill="1" applyBorder="1" applyAlignment="1">
      <alignment vertical="center"/>
    </xf>
    <xf numFmtId="1" fontId="64" fillId="10" borderId="2" xfId="2" applyNumberFormat="1" applyFont="1" applyFill="1" applyBorder="1"/>
    <xf numFmtId="165" fontId="0" fillId="0" borderId="0" xfId="0" applyNumberFormat="1"/>
    <xf numFmtId="0" fontId="9" fillId="4" borderId="2" xfId="2" applyFont="1" applyFill="1" applyBorder="1" applyAlignment="1">
      <alignment horizontal="right" vertical="center"/>
    </xf>
    <xf numFmtId="0" fontId="9" fillId="0" borderId="16" xfId="2" applyFont="1" applyFill="1" applyBorder="1" applyAlignment="1">
      <alignment horizontal="right"/>
    </xf>
    <xf numFmtId="0" fontId="9" fillId="0" borderId="2" xfId="2" applyFont="1" applyFill="1" applyBorder="1" applyAlignment="1"/>
    <xf numFmtId="165" fontId="15" fillId="0" borderId="2" xfId="2" applyNumberFormat="1" applyFont="1" applyFill="1" applyBorder="1"/>
    <xf numFmtId="1" fontId="9" fillId="0" borderId="2" xfId="0" applyNumberFormat="1" applyFont="1" applyBorder="1" applyAlignment="1">
      <alignment horizontal="right"/>
    </xf>
    <xf numFmtId="0" fontId="9" fillId="0" borderId="2" xfId="0" applyFont="1" applyBorder="1" applyAlignment="1">
      <alignment horizontal="right" vertical="top" wrapText="1"/>
    </xf>
    <xf numFmtId="165" fontId="15" fillId="0" borderId="2" xfId="2" applyNumberFormat="1" applyFont="1" applyFill="1" applyBorder="1" applyAlignment="1">
      <alignment horizontal="left" vertical="center"/>
    </xf>
    <xf numFmtId="0" fontId="15" fillId="0" borderId="2" xfId="2" applyFont="1" applyFill="1" applyBorder="1"/>
    <xf numFmtId="0" fontId="9" fillId="0" borderId="2" xfId="0" applyFont="1" applyBorder="1" applyAlignment="1">
      <alignment wrapText="1"/>
    </xf>
    <xf numFmtId="0" fontId="15" fillId="0" borderId="0" xfId="2" applyFont="1" applyFill="1" applyBorder="1" applyAlignment="1">
      <alignment vertical="center" wrapText="1"/>
    </xf>
    <xf numFmtId="0" fontId="9" fillId="0" borderId="11" xfId="2" applyFont="1" applyFill="1" applyBorder="1" applyAlignment="1">
      <alignment horizontal="right" vertical="top" wrapText="1"/>
    </xf>
    <xf numFmtId="0" fontId="9" fillId="0" borderId="2" xfId="2" applyFont="1" applyFill="1" applyBorder="1" applyAlignment="1">
      <alignment vertical="center" wrapText="1"/>
    </xf>
    <xf numFmtId="0" fontId="9" fillId="0" borderId="2" xfId="0" applyFont="1" applyBorder="1" applyAlignment="1">
      <alignment horizontal="right" vertical="center"/>
    </xf>
    <xf numFmtId="0" fontId="9" fillId="0" borderId="8" xfId="0" applyNumberFormat="1" applyFont="1" applyFill="1" applyBorder="1" applyAlignment="1">
      <alignment horizontal="right" vertical="center" wrapText="1"/>
    </xf>
    <xf numFmtId="0" fontId="9" fillId="0" borderId="8" xfId="2" applyFont="1" applyFill="1" applyBorder="1" applyAlignment="1"/>
    <xf numFmtId="0" fontId="15" fillId="0" borderId="10" xfId="2" applyFont="1" applyFill="1" applyBorder="1"/>
    <xf numFmtId="0" fontId="9" fillId="0" borderId="2" xfId="2" applyFont="1" applyFill="1" applyBorder="1" applyAlignment="1">
      <alignment vertical="top" wrapText="1"/>
    </xf>
    <xf numFmtId="0" fontId="9" fillId="0" borderId="8" xfId="0" applyNumberFormat="1" applyFont="1" applyBorder="1" applyAlignment="1">
      <alignment horizontal="right" vertical="center" wrapText="1"/>
    </xf>
    <xf numFmtId="0" fontId="9" fillId="0" borderId="2" xfId="0" applyFont="1" applyBorder="1"/>
    <xf numFmtId="0" fontId="9" fillId="0" borderId="2" xfId="0" applyFont="1" applyBorder="1" applyAlignment="1">
      <alignment vertical="top" wrapText="1"/>
    </xf>
    <xf numFmtId="0" fontId="9" fillId="0" borderId="11" xfId="2" applyFont="1" applyFill="1" applyBorder="1" applyAlignment="1">
      <alignment vertical="center"/>
    </xf>
    <xf numFmtId="0" fontId="9" fillId="0" borderId="2" xfId="0" applyFont="1" applyBorder="1" applyAlignment="1">
      <alignment horizontal="right" vertical="center" wrapText="1"/>
    </xf>
    <xf numFmtId="0" fontId="9" fillId="0" borderId="12" xfId="2" applyFont="1" applyFill="1" applyBorder="1"/>
    <xf numFmtId="0" fontId="9" fillId="0" borderId="12" xfId="2" applyFont="1" applyFill="1" applyBorder="1" applyAlignment="1">
      <alignment horizontal="right" vertical="center"/>
    </xf>
    <xf numFmtId="0" fontId="9" fillId="0" borderId="8" xfId="0" applyFont="1" applyBorder="1" applyAlignment="1">
      <alignment horizontal="right" vertical="center" wrapText="1"/>
    </xf>
    <xf numFmtId="0" fontId="9" fillId="0" borderId="2" xfId="0" quotePrefix="1" applyFont="1" applyBorder="1" applyAlignment="1">
      <alignment horizontal="right" vertical="top" wrapText="1"/>
    </xf>
    <xf numFmtId="0" fontId="9" fillId="0" borderId="11" xfId="2" applyFont="1" applyFill="1" applyBorder="1"/>
    <xf numFmtId="0" fontId="9" fillId="0" borderId="12" xfId="0" applyFont="1" applyBorder="1" applyAlignment="1">
      <alignment horizontal="right" vertical="center" wrapText="1"/>
    </xf>
    <xf numFmtId="0" fontId="9" fillId="4" borderId="3" xfId="2" applyFont="1" applyFill="1" applyBorder="1" applyAlignment="1">
      <alignment horizontal="right" vertical="center" wrapText="1"/>
    </xf>
    <xf numFmtId="0" fontId="15" fillId="4" borderId="3" xfId="2" applyFont="1" applyFill="1" applyBorder="1" applyAlignment="1">
      <alignment horizontal="left" vertical="center"/>
    </xf>
    <xf numFmtId="0" fontId="15" fillId="0" borderId="3" xfId="2" applyFont="1" applyFill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5" fillId="0" borderId="2" xfId="2" applyFont="1" applyFill="1" applyBorder="1" applyAlignment="1">
      <alignment vertical="center"/>
    </xf>
    <xf numFmtId="1" fontId="9" fillId="0" borderId="8" xfId="2" applyNumberFormat="1" applyFont="1" applyFill="1" applyBorder="1"/>
    <xf numFmtId="1" fontId="9" fillId="0" borderId="8" xfId="2" applyNumberFormat="1" applyFont="1" applyFill="1" applyBorder="1" applyAlignment="1">
      <alignment horizontal="right" vertical="center"/>
    </xf>
    <xf numFmtId="1" fontId="9" fillId="0" borderId="8" xfId="2" applyNumberFormat="1" applyFont="1" applyFill="1" applyBorder="1" applyAlignment="1">
      <alignment vertical="center"/>
    </xf>
    <xf numFmtId="1" fontId="9" fillId="0" borderId="2" xfId="2" applyNumberFormat="1" applyFont="1" applyFill="1" applyBorder="1" applyAlignment="1">
      <alignment horizontal="right"/>
    </xf>
    <xf numFmtId="1" fontId="9" fillId="0" borderId="11" xfId="2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 vertical="top" wrapText="1"/>
    </xf>
    <xf numFmtId="1" fontId="9" fillId="0" borderId="2" xfId="2" applyNumberFormat="1" applyFont="1" applyFill="1" applyBorder="1" applyAlignment="1">
      <alignment horizontal="right" vertical="center"/>
    </xf>
    <xf numFmtId="1" fontId="9" fillId="0" borderId="12" xfId="2" applyNumberFormat="1" applyFont="1" applyFill="1" applyBorder="1" applyAlignment="1">
      <alignment horizontal="right" vertical="center"/>
    </xf>
    <xf numFmtId="1" fontId="9" fillId="9" borderId="8" xfId="2" applyNumberFormat="1" applyFont="1" applyFill="1" applyBorder="1" applyAlignment="1">
      <alignment horizontal="right" vertical="center"/>
    </xf>
    <xf numFmtId="1" fontId="9" fillId="0" borderId="2" xfId="2" applyNumberFormat="1" applyFont="1" applyFill="1" applyBorder="1"/>
    <xf numFmtId="1" fontId="9" fillId="0" borderId="20" xfId="2" applyNumberFormat="1" applyFont="1" applyFill="1" applyBorder="1" applyAlignment="1">
      <alignment horizontal="right" vertical="center"/>
    </xf>
    <xf numFmtId="165" fontId="15" fillId="0" borderId="1" xfId="2" applyNumberFormat="1" applyFont="1" applyFill="1" applyBorder="1"/>
    <xf numFmtId="1" fontId="9" fillId="0" borderId="16" xfId="2" applyNumberFormat="1" applyFont="1" applyFill="1" applyBorder="1" applyAlignment="1">
      <alignment horizontal="right" vertical="center"/>
    </xf>
    <xf numFmtId="1" fontId="9" fillId="0" borderId="2" xfId="2" applyNumberFormat="1" applyFont="1" applyFill="1" applyBorder="1" applyAlignment="1">
      <alignment vertical="center"/>
    </xf>
    <xf numFmtId="1" fontId="9" fillId="8" borderId="8" xfId="2" applyNumberFormat="1" applyFont="1" applyFill="1" applyBorder="1" applyAlignment="1">
      <alignment horizontal="right" vertical="center"/>
    </xf>
    <xf numFmtId="1" fontId="9" fillId="9" borderId="2" xfId="2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7" xfId="2" applyFont="1" applyFill="1" applyBorder="1" applyAlignment="1">
      <alignment horizontal="center"/>
    </xf>
    <xf numFmtId="165" fontId="9" fillId="0" borderId="2" xfId="2" applyNumberFormat="1" applyFont="1" applyFill="1" applyBorder="1"/>
    <xf numFmtId="1" fontId="14" fillId="3" borderId="24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9" fillId="0" borderId="12" xfId="2" applyFont="1" applyFill="1" applyBorder="1" applyAlignment="1">
      <alignment vertical="center"/>
    </xf>
    <xf numFmtId="0" fontId="35" fillId="0" borderId="0" xfId="2" applyFont="1" applyFill="1" applyBorder="1" applyAlignment="1">
      <alignment vertical="center"/>
    </xf>
    <xf numFmtId="1" fontId="8" fillId="3" borderId="15" xfId="2" applyNumberFormat="1" applyFont="1" applyFill="1" applyBorder="1" applyAlignment="1">
      <alignment horizontal="right"/>
    </xf>
    <xf numFmtId="0" fontId="8" fillId="3" borderId="15" xfId="2" applyFont="1" applyFill="1" applyBorder="1" applyAlignment="1">
      <alignment horizontal="right"/>
    </xf>
    <xf numFmtId="1" fontId="8" fillId="3" borderId="15" xfId="2" applyNumberFormat="1" applyFont="1" applyFill="1" applyBorder="1"/>
    <xf numFmtId="0" fontId="8" fillId="4" borderId="0" xfId="2" applyFont="1" applyFill="1" applyBorder="1" applyAlignment="1">
      <alignment horizontal="center"/>
    </xf>
    <xf numFmtId="1" fontId="15" fillId="3" borderId="15" xfId="2" applyNumberFormat="1" applyFont="1" applyFill="1" applyBorder="1"/>
    <xf numFmtId="1" fontId="18" fillId="3" borderId="15" xfId="2" applyNumberFormat="1" applyFont="1" applyFill="1" applyBorder="1"/>
    <xf numFmtId="0" fontId="8" fillId="3" borderId="15" xfId="2" applyFont="1" applyFill="1" applyBorder="1"/>
    <xf numFmtId="1" fontId="8" fillId="4" borderId="0" xfId="2" applyNumberFormat="1" applyFont="1" applyFill="1" applyBorder="1"/>
    <xf numFmtId="0" fontId="65" fillId="0" borderId="0" xfId="2" applyFont="1" applyFill="1" applyBorder="1"/>
    <xf numFmtId="0" fontId="8" fillId="3" borderId="12" xfId="2" applyFont="1" applyFill="1" applyBorder="1" applyAlignment="1">
      <alignment vertical="center"/>
    </xf>
    <xf numFmtId="0" fontId="9" fillId="0" borderId="12" xfId="2" applyFont="1" applyFill="1" applyBorder="1" applyAlignment="1"/>
    <xf numFmtId="0" fontId="8" fillId="16" borderId="11" xfId="2" applyFont="1" applyFill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15" fillId="4" borderId="3" xfId="2" applyFont="1" applyFill="1" applyBorder="1" applyAlignment="1">
      <alignment horizontal="right" vertical="center" wrapText="1"/>
    </xf>
    <xf numFmtId="1" fontId="9" fillId="0" borderId="2" xfId="0" applyNumberFormat="1" applyFont="1" applyBorder="1" applyAlignment="1">
      <alignment horizontal="right" vertical="center" wrapText="1"/>
    </xf>
    <xf numFmtId="0" fontId="9" fillId="0" borderId="8" xfId="0" applyFont="1" applyBorder="1" applyAlignment="1">
      <alignment vertical="center" wrapText="1"/>
    </xf>
    <xf numFmtId="2" fontId="9" fillId="0" borderId="8" xfId="0" applyNumberFormat="1" applyFont="1" applyBorder="1" applyAlignment="1">
      <alignment vertical="center" wrapText="1"/>
    </xf>
    <xf numFmtId="2" fontId="9" fillId="0" borderId="2" xfId="0" applyNumberFormat="1" applyFont="1" applyBorder="1" applyAlignment="1">
      <alignment horizontal="right" vertical="center"/>
    </xf>
    <xf numFmtId="1" fontId="9" fillId="0" borderId="2" xfId="0" applyNumberFormat="1" applyFont="1" applyBorder="1" applyAlignment="1">
      <alignment horizontal="right" vertical="center"/>
    </xf>
    <xf numFmtId="167" fontId="9" fillId="0" borderId="8" xfId="2" applyNumberFormat="1" applyFont="1" applyFill="1" applyBorder="1" applyAlignment="1">
      <alignment horizontal="right" vertical="top" wrapText="1"/>
    </xf>
    <xf numFmtId="2" fontId="9" fillId="0" borderId="2" xfId="0" applyNumberFormat="1" applyFont="1" applyBorder="1" applyAlignment="1">
      <alignment horizontal="right" vertical="center" wrapText="1"/>
    </xf>
    <xf numFmtId="0" fontId="8" fillId="3" borderId="2" xfId="2" applyFont="1" applyFill="1" applyBorder="1" applyAlignment="1">
      <alignment vertical="center"/>
    </xf>
    <xf numFmtId="0" fontId="8" fillId="3" borderId="2" xfId="2" applyFont="1" applyFill="1" applyBorder="1" applyAlignment="1">
      <alignment horizontal="right" vertical="center"/>
    </xf>
    <xf numFmtId="2" fontId="8" fillId="3" borderId="2" xfId="2" applyNumberFormat="1" applyFont="1" applyFill="1" applyBorder="1" applyAlignment="1">
      <alignment horizontal="right" vertical="center"/>
    </xf>
    <xf numFmtId="1" fontId="8" fillId="3" borderId="2" xfId="2" applyNumberFormat="1" applyFont="1" applyFill="1" applyBorder="1" applyAlignment="1">
      <alignment horizontal="right" vertical="center"/>
    </xf>
    <xf numFmtId="0" fontId="62" fillId="3" borderId="2" xfId="2" applyFont="1" applyFill="1" applyBorder="1"/>
    <xf numFmtId="0" fontId="61" fillId="3" borderId="2" xfId="2" applyFont="1" applyFill="1" applyBorder="1" applyAlignment="1">
      <alignment vertical="center"/>
    </xf>
    <xf numFmtId="0" fontId="61" fillId="3" borderId="2" xfId="2" applyFont="1" applyFill="1" applyBorder="1" applyAlignment="1">
      <alignment horizontal="right" vertical="center"/>
    </xf>
    <xf numFmtId="2" fontId="64" fillId="0" borderId="2" xfId="2" applyNumberFormat="1" applyFont="1" applyFill="1" applyBorder="1" applyAlignment="1">
      <alignment horizontal="right"/>
    </xf>
    <xf numFmtId="165" fontId="64" fillId="0" borderId="2" xfId="2" applyNumberFormat="1" applyFont="1" applyFill="1" applyBorder="1" applyAlignment="1">
      <alignment horizontal="right"/>
    </xf>
    <xf numFmtId="0" fontId="64" fillId="0" borderId="2" xfId="2" applyFont="1" applyBorder="1" applyAlignment="1">
      <alignment vertical="center" wrapText="1"/>
    </xf>
    <xf numFmtId="0" fontId="69" fillId="3" borderId="2" xfId="0" applyFont="1" applyFill="1" applyBorder="1" applyAlignment="1">
      <alignment horizontal="center"/>
    </xf>
    <xf numFmtId="0" fontId="68" fillId="3" borderId="2" xfId="0" applyFont="1" applyFill="1" applyBorder="1" applyAlignment="1">
      <alignment horizontal="center"/>
    </xf>
    <xf numFmtId="1" fontId="61" fillId="3" borderId="2" xfId="2" applyNumberFormat="1" applyFont="1" applyFill="1" applyBorder="1"/>
    <xf numFmtId="2" fontId="9" fillId="0" borderId="2" xfId="2" applyNumberFormat="1" applyFont="1" applyFill="1" applyBorder="1" applyAlignment="1">
      <alignment vertical="center" wrapText="1"/>
    </xf>
    <xf numFmtId="0" fontId="9" fillId="0" borderId="3" xfId="2" applyFont="1" applyFill="1" applyBorder="1" applyAlignment="1">
      <alignment horizontal="right" vertical="center" wrapText="1"/>
    </xf>
    <xf numFmtId="0" fontId="9" fillId="0" borderId="13" xfId="2" applyFont="1" applyFill="1" applyBorder="1" applyAlignment="1">
      <alignment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8" xfId="2" applyFont="1" applyFill="1" applyBorder="1" applyAlignment="1">
      <alignment vertical="center" wrapText="1"/>
    </xf>
    <xf numFmtId="2" fontId="9" fillId="0" borderId="8" xfId="2" applyNumberFormat="1" applyFont="1" applyFill="1" applyBorder="1" applyAlignment="1">
      <alignment horizontal="right" vertical="center"/>
    </xf>
    <xf numFmtId="0" fontId="9" fillId="0" borderId="13" xfId="2" applyFont="1" applyFill="1" applyBorder="1" applyAlignment="1">
      <alignment vertical="center"/>
    </xf>
    <xf numFmtId="2" fontId="9" fillId="0" borderId="8" xfId="2" applyNumberFormat="1" applyFont="1" applyFill="1" applyBorder="1" applyAlignment="1">
      <alignment vertical="center" wrapText="1"/>
    </xf>
    <xf numFmtId="2" fontId="9" fillId="0" borderId="8" xfId="2" applyNumberFormat="1" applyFont="1" applyFill="1" applyBorder="1" applyAlignment="1">
      <alignment vertical="center"/>
    </xf>
    <xf numFmtId="0" fontId="9" fillId="0" borderId="2" xfId="2" applyFont="1" applyBorder="1" applyAlignment="1">
      <alignment horizontal="right" vertical="center" wrapText="1"/>
    </xf>
    <xf numFmtId="2" fontId="9" fillId="0" borderId="2" xfId="2" applyNumberFormat="1" applyFont="1" applyBorder="1" applyAlignment="1">
      <alignment horizontal="right" vertical="center" wrapText="1"/>
    </xf>
    <xf numFmtId="0" fontId="38" fillId="0" borderId="0" xfId="0" applyFont="1"/>
    <xf numFmtId="2" fontId="9" fillId="0" borderId="2" xfId="0" applyNumberFormat="1" applyFont="1" applyBorder="1" applyAlignment="1">
      <alignment vertical="center"/>
    </xf>
    <xf numFmtId="1" fontId="9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2" fontId="9" fillId="0" borderId="8" xfId="2" applyNumberFormat="1" applyFont="1" applyFill="1" applyBorder="1" applyAlignment="1">
      <alignment horizontal="right" vertical="center" wrapText="1"/>
    </xf>
    <xf numFmtId="1" fontId="9" fillId="0" borderId="8" xfId="2" applyNumberFormat="1" applyFont="1" applyFill="1" applyBorder="1" applyAlignment="1">
      <alignment horizontal="right" vertical="center" wrapText="1"/>
    </xf>
    <xf numFmtId="0" fontId="9" fillId="9" borderId="8" xfId="2" applyFont="1" applyFill="1" applyBorder="1" applyAlignment="1">
      <alignment horizontal="right" vertical="center"/>
    </xf>
    <xf numFmtId="0" fontId="9" fillId="9" borderId="8" xfId="2" applyFont="1" applyFill="1" applyBorder="1" applyAlignment="1">
      <alignment vertical="center"/>
    </xf>
    <xf numFmtId="0" fontId="9" fillId="9" borderId="8" xfId="2" applyFont="1" applyFill="1" applyBorder="1" applyAlignment="1">
      <alignment vertical="center" wrapText="1"/>
    </xf>
    <xf numFmtId="0" fontId="9" fillId="0" borderId="11" xfId="2" applyFont="1" applyFill="1" applyBorder="1" applyAlignment="1">
      <alignment horizontal="right" vertical="center" wrapText="1"/>
    </xf>
    <xf numFmtId="1" fontId="9" fillId="0" borderId="11" xfId="2" applyNumberFormat="1" applyFont="1" applyFill="1" applyBorder="1" applyAlignment="1">
      <alignment horizontal="right" vertical="center" wrapText="1"/>
    </xf>
    <xf numFmtId="0" fontId="9" fillId="0" borderId="31" xfId="2" applyFont="1" applyFill="1" applyBorder="1" applyAlignment="1">
      <alignment horizontal="right" vertical="center" wrapText="1"/>
    </xf>
    <xf numFmtId="2" fontId="9" fillId="0" borderId="11" xfId="2" applyNumberFormat="1" applyFont="1" applyFill="1" applyBorder="1" applyAlignment="1">
      <alignment horizontal="right" vertical="center" wrapText="1"/>
    </xf>
    <xf numFmtId="0" fontId="9" fillId="0" borderId="10" xfId="2" applyFont="1" applyFill="1" applyBorder="1" applyAlignment="1">
      <alignment vertical="center"/>
    </xf>
    <xf numFmtId="2" fontId="9" fillId="0" borderId="13" xfId="2" applyNumberFormat="1" applyFont="1" applyFill="1" applyBorder="1" applyAlignment="1">
      <alignment horizontal="right" vertical="center" wrapText="1"/>
    </xf>
    <xf numFmtId="0" fontId="9" fillId="0" borderId="14" xfId="2" applyFont="1" applyFill="1" applyBorder="1" applyAlignment="1">
      <alignment vertical="center"/>
    </xf>
    <xf numFmtId="1" fontId="9" fillId="0" borderId="8" xfId="0" applyNumberFormat="1" applyFont="1" applyBorder="1" applyAlignment="1">
      <alignment horizontal="right" vertical="center" wrapText="1"/>
    </xf>
    <xf numFmtId="2" fontId="9" fillId="0" borderId="13" xfId="2" applyNumberFormat="1" applyFont="1" applyFill="1" applyBorder="1" applyAlignment="1">
      <alignment vertical="center"/>
    </xf>
    <xf numFmtId="1" fontId="9" fillId="0" borderId="14" xfId="2" applyNumberFormat="1" applyFont="1" applyFill="1" applyBorder="1" applyAlignment="1">
      <alignment vertical="center"/>
    </xf>
    <xf numFmtId="0" fontId="8" fillId="3" borderId="8" xfId="2" applyFont="1" applyFill="1" applyBorder="1" applyAlignment="1">
      <alignment horizontal="right" vertical="center"/>
    </xf>
    <xf numFmtId="165" fontId="9" fillId="0" borderId="8" xfId="2" applyNumberFormat="1" applyFont="1" applyFill="1" applyBorder="1" applyAlignment="1">
      <alignment horizontal="right" vertical="center"/>
    </xf>
    <xf numFmtId="165" fontId="14" fillId="16" borderId="8" xfId="2" applyNumberFormat="1" applyFont="1" applyFill="1" applyBorder="1" applyAlignment="1">
      <alignment horizontal="center" vertical="center"/>
    </xf>
    <xf numFmtId="0" fontId="14" fillId="16" borderId="8" xfId="2" applyFont="1" applyFill="1" applyBorder="1" applyAlignment="1">
      <alignment horizontal="center" vertical="center"/>
    </xf>
    <xf numFmtId="1" fontId="9" fillId="0" borderId="14" xfId="2" applyNumberFormat="1" applyFont="1" applyFill="1" applyBorder="1" applyAlignment="1">
      <alignment horizontal="right" vertical="center"/>
    </xf>
    <xf numFmtId="1" fontId="9" fillId="0" borderId="11" xfId="2" applyNumberFormat="1" applyFont="1" applyFill="1" applyBorder="1" applyAlignment="1">
      <alignment vertical="center"/>
    </xf>
    <xf numFmtId="0" fontId="9" fillId="0" borderId="17" xfId="2" applyFont="1" applyFill="1" applyBorder="1" applyAlignment="1">
      <alignment vertical="center"/>
    </xf>
    <xf numFmtId="0" fontId="9" fillId="0" borderId="3" xfId="2" applyFont="1" applyFill="1" applyBorder="1" applyAlignment="1">
      <alignment vertical="center"/>
    </xf>
    <xf numFmtId="1" fontId="9" fillId="0" borderId="12" xfId="2" applyNumberFormat="1" applyFont="1" applyFill="1" applyBorder="1" applyAlignment="1">
      <alignment vertical="center"/>
    </xf>
    <xf numFmtId="165" fontId="9" fillId="0" borderId="2" xfId="2" applyNumberFormat="1" applyFont="1" applyFill="1" applyBorder="1" applyAlignment="1">
      <alignment vertical="center"/>
    </xf>
    <xf numFmtId="0" fontId="9" fillId="0" borderId="11" xfId="0" applyFont="1" applyBorder="1" applyAlignment="1">
      <alignment horizontal="right" vertical="center" wrapText="1"/>
    </xf>
    <xf numFmtId="0" fontId="38" fillId="0" borderId="2" xfId="0" applyFont="1" applyBorder="1"/>
    <xf numFmtId="165" fontId="9" fillId="0" borderId="2" xfId="2" applyNumberFormat="1" applyFont="1" applyFill="1" applyBorder="1" applyAlignment="1">
      <alignment horizontal="right" vertical="center"/>
    </xf>
    <xf numFmtId="0" fontId="9" fillId="0" borderId="2" xfId="2" applyFont="1" applyFill="1" applyBorder="1" applyAlignment="1">
      <alignment horizontal="left" vertical="center" wrapText="1"/>
    </xf>
    <xf numFmtId="1" fontId="9" fillId="0" borderId="2" xfId="0" applyNumberFormat="1" applyFont="1" applyBorder="1" applyAlignment="1">
      <alignment vertical="center" wrapText="1"/>
    </xf>
    <xf numFmtId="165" fontId="14" fillId="16" borderId="13" xfId="2" applyNumberFormat="1" applyFont="1" applyFill="1" applyBorder="1" applyAlignment="1">
      <alignment horizontal="center" vertical="center"/>
    </xf>
    <xf numFmtId="0" fontId="38" fillId="0" borderId="8" xfId="2" applyFont="1" applyFill="1" applyBorder="1" applyAlignment="1">
      <alignment horizontal="right" vertical="center"/>
    </xf>
    <xf numFmtId="0" fontId="38" fillId="0" borderId="8" xfId="2" applyFont="1" applyFill="1" applyBorder="1" applyAlignment="1">
      <alignment vertical="center" wrapText="1"/>
    </xf>
    <xf numFmtId="0" fontId="38" fillId="0" borderId="2" xfId="2" applyFont="1" applyFill="1" applyBorder="1" applyAlignment="1">
      <alignment horizontal="right" vertical="center"/>
    </xf>
    <xf numFmtId="0" fontId="38" fillId="0" borderId="13" xfId="2" applyFont="1" applyFill="1" applyBorder="1" applyAlignment="1">
      <alignment vertical="center"/>
    </xf>
    <xf numFmtId="0" fontId="38" fillId="0" borderId="8" xfId="2" applyFont="1" applyFill="1" applyBorder="1" applyAlignment="1">
      <alignment vertical="center"/>
    </xf>
    <xf numFmtId="0" fontId="38" fillId="0" borderId="2" xfId="2" applyFont="1" applyFill="1" applyBorder="1" applyAlignment="1">
      <alignment vertical="center"/>
    </xf>
    <xf numFmtId="0" fontId="38" fillId="0" borderId="3" xfId="2" applyFont="1" applyFill="1" applyBorder="1" applyAlignment="1">
      <alignment vertical="center" wrapText="1"/>
    </xf>
    <xf numFmtId="0" fontId="38" fillId="0" borderId="17" xfId="2" applyFont="1" applyFill="1" applyBorder="1" applyAlignment="1">
      <alignment vertical="center"/>
    </xf>
    <xf numFmtId="0" fontId="38" fillId="0" borderId="8" xfId="2" applyFont="1" applyFill="1" applyBorder="1" applyAlignment="1">
      <alignment horizontal="right" vertical="center" wrapText="1"/>
    </xf>
    <xf numFmtId="0" fontId="38" fillId="0" borderId="2" xfId="0" applyFont="1" applyBorder="1" applyAlignment="1">
      <alignment horizontal="right" vertical="center" wrapText="1"/>
    </xf>
    <xf numFmtId="0" fontId="38" fillId="0" borderId="2" xfId="2" applyFont="1" applyFill="1" applyBorder="1" applyAlignment="1">
      <alignment horizontal="right" vertical="center" wrapText="1"/>
    </xf>
    <xf numFmtId="0" fontId="9" fillId="0" borderId="2" xfId="2" applyFont="1" applyFill="1" applyBorder="1" applyAlignment="1">
      <alignment horizontal="right" vertical="center" wrapText="1"/>
    </xf>
    <xf numFmtId="0" fontId="77" fillId="3" borderId="8" xfId="2" applyFont="1" applyFill="1" applyBorder="1" applyAlignment="1">
      <alignment horizontal="center" vertical="center"/>
    </xf>
    <xf numFmtId="0" fontId="78" fillId="3" borderId="8" xfId="2" applyFont="1" applyFill="1" applyBorder="1" applyAlignment="1">
      <alignment horizontal="center" vertical="center"/>
    </xf>
    <xf numFmtId="0" fontId="9" fillId="0" borderId="16" xfId="2" applyFont="1" applyFill="1" applyBorder="1" applyAlignment="1">
      <alignment vertical="center"/>
    </xf>
    <xf numFmtId="0" fontId="9" fillId="0" borderId="20" xfId="2" applyFont="1" applyFill="1" applyBorder="1" applyAlignment="1">
      <alignment vertical="center" wrapText="1"/>
    </xf>
    <xf numFmtId="0" fontId="38" fillId="0" borderId="2" xfId="0" applyFont="1" applyBorder="1" applyAlignment="1">
      <alignment vertical="center"/>
    </xf>
    <xf numFmtId="0" fontId="9" fillId="0" borderId="3" xfId="2" applyFont="1" applyFill="1" applyBorder="1" applyAlignment="1">
      <alignment vertical="center" wrapText="1"/>
    </xf>
    <xf numFmtId="0" fontId="9" fillId="0" borderId="11" xfId="2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8" fillId="16" borderId="8" xfId="2" applyFont="1" applyFill="1" applyBorder="1" applyAlignment="1">
      <alignment vertical="center"/>
    </xf>
    <xf numFmtId="165" fontId="8" fillId="16" borderId="8" xfId="2" applyNumberFormat="1" applyFont="1" applyFill="1" applyBorder="1" applyAlignment="1">
      <alignment horizontal="center" vertical="center"/>
    </xf>
    <xf numFmtId="0" fontId="8" fillId="16" borderId="8" xfId="2" applyFont="1" applyFill="1" applyBorder="1" applyAlignment="1">
      <alignment horizontal="center" vertical="center"/>
    </xf>
    <xf numFmtId="1" fontId="8" fillId="16" borderId="8" xfId="2" applyNumberFormat="1" applyFont="1" applyFill="1" applyBorder="1" applyAlignment="1">
      <alignment horizontal="center" vertical="center"/>
    </xf>
    <xf numFmtId="0" fontId="14" fillId="16" borderId="11" xfId="2" applyFont="1" applyFill="1" applyBorder="1" applyAlignment="1">
      <alignment horizontal="center" vertical="center"/>
    </xf>
    <xf numFmtId="1" fontId="14" fillId="16" borderId="8" xfId="2" applyNumberFormat="1" applyFont="1" applyFill="1" applyBorder="1" applyAlignment="1">
      <alignment horizontal="center" vertical="center"/>
    </xf>
    <xf numFmtId="0" fontId="9" fillId="10" borderId="8" xfId="2" applyFont="1" applyFill="1" applyBorder="1" applyAlignment="1">
      <alignment vertical="center"/>
    </xf>
    <xf numFmtId="1" fontId="14" fillId="0" borderId="0" xfId="0" applyNumberFormat="1" applyFont="1" applyAlignment="1">
      <alignment vertical="center"/>
    </xf>
    <xf numFmtId="0" fontId="9" fillId="0" borderId="0" xfId="2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5" fontId="18" fillId="0" borderId="0" xfId="2" applyNumberFormat="1" applyFont="1" applyFill="1" applyBorder="1" applyAlignment="1">
      <alignment vertical="center"/>
    </xf>
    <xf numFmtId="1" fontId="18" fillId="0" borderId="0" xfId="2" applyNumberFormat="1" applyFont="1" applyFill="1" applyBorder="1" applyAlignment="1">
      <alignment vertical="center"/>
    </xf>
    <xf numFmtId="0" fontId="17" fillId="0" borderId="0" xfId="2" applyFont="1" applyFill="1" applyBorder="1" applyAlignment="1">
      <alignment horizontal="right" vertical="center"/>
    </xf>
    <xf numFmtId="0" fontId="8" fillId="16" borderId="12" xfId="2" applyFont="1" applyFill="1" applyBorder="1" applyAlignment="1">
      <alignment vertical="center"/>
    </xf>
    <xf numFmtId="0" fontId="17" fillId="0" borderId="0" xfId="2" applyFont="1" applyFill="1" applyBorder="1" applyAlignment="1">
      <alignment vertical="center"/>
    </xf>
    <xf numFmtId="165" fontId="17" fillId="0" borderId="0" xfId="2" applyNumberFormat="1" applyFont="1" applyFill="1" applyBorder="1" applyAlignment="1">
      <alignment vertical="center"/>
    </xf>
    <xf numFmtId="1" fontId="17" fillId="0" borderId="0" xfId="2" applyNumberFormat="1" applyFont="1" applyFill="1" applyBorder="1" applyAlignment="1">
      <alignment vertical="center"/>
    </xf>
    <xf numFmtId="0" fontId="9" fillId="0" borderId="0" xfId="2" applyFont="1" applyAlignment="1">
      <alignment horizontal="right" vertical="center"/>
    </xf>
    <xf numFmtId="0" fontId="9" fillId="0" borderId="0" xfId="2" applyFont="1" applyAlignment="1">
      <alignment vertical="center"/>
    </xf>
    <xf numFmtId="0" fontId="17" fillId="0" borderId="0" xfId="2" applyFont="1" applyAlignment="1">
      <alignment horizontal="right" vertical="center"/>
    </xf>
    <xf numFmtId="0" fontId="9" fillId="0" borderId="27" xfId="2" applyFont="1" applyFill="1" applyBorder="1" applyAlignment="1">
      <alignment horizontal="right" vertical="center"/>
    </xf>
    <xf numFmtId="0" fontId="17" fillId="0" borderId="27" xfId="2" applyFont="1" applyFill="1" applyBorder="1" applyAlignment="1">
      <alignment vertical="center"/>
    </xf>
    <xf numFmtId="165" fontId="17" fillId="0" borderId="27" xfId="2" applyNumberFormat="1" applyFont="1" applyFill="1" applyBorder="1" applyAlignment="1">
      <alignment vertical="center"/>
    </xf>
    <xf numFmtId="1" fontId="17" fillId="0" borderId="27" xfId="2" applyNumberFormat="1" applyFont="1" applyFill="1" applyBorder="1" applyAlignment="1">
      <alignment vertical="center"/>
    </xf>
    <xf numFmtId="0" fontId="17" fillId="0" borderId="27" xfId="2" applyFont="1" applyFill="1" applyBorder="1" applyAlignment="1">
      <alignment horizontal="right" vertical="center"/>
    </xf>
    <xf numFmtId="0" fontId="8" fillId="16" borderId="11" xfId="2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4" xfId="2" applyFont="1" applyFill="1" applyBorder="1" applyAlignment="1">
      <alignment vertical="center" wrapText="1"/>
    </xf>
    <xf numFmtId="0" fontId="9" fillId="0" borderId="16" xfId="2" applyFont="1" applyFill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1" fontId="17" fillId="0" borderId="0" xfId="2" applyNumberFormat="1" applyFont="1" applyFill="1" applyAlignment="1">
      <alignment vertical="center"/>
    </xf>
    <xf numFmtId="1" fontId="8" fillId="16" borderId="11" xfId="2" applyNumberFormat="1" applyFont="1" applyFill="1" applyBorder="1" applyAlignment="1">
      <alignment vertical="center"/>
    </xf>
    <xf numFmtId="0" fontId="9" fillId="0" borderId="2" xfId="0" quotePrefix="1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1" fontId="8" fillId="16" borderId="24" xfId="2" applyNumberFormat="1" applyFont="1" applyFill="1" applyBorder="1" applyAlignment="1">
      <alignment vertical="center"/>
    </xf>
    <xf numFmtId="1" fontId="14" fillId="0" borderId="0" xfId="2" applyNumberFormat="1" applyFont="1" applyFill="1" applyBorder="1" applyAlignment="1">
      <alignment vertical="center"/>
    </xf>
    <xf numFmtId="0" fontId="9" fillId="0" borderId="0" xfId="2" applyFont="1" applyFill="1" applyAlignment="1">
      <alignment vertical="center"/>
    </xf>
    <xf numFmtId="165" fontId="18" fillId="0" borderId="5" xfId="2" applyNumberFormat="1" applyFont="1" applyFill="1" applyBorder="1" applyAlignment="1">
      <alignment vertical="center"/>
    </xf>
    <xf numFmtId="0" fontId="15" fillId="0" borderId="8" xfId="2" applyFont="1" applyFill="1" applyBorder="1" applyAlignment="1">
      <alignment horizontal="right" vertical="center"/>
    </xf>
    <xf numFmtId="165" fontId="17" fillId="0" borderId="0" xfId="2" applyNumberFormat="1" applyFont="1" applyFill="1" applyAlignment="1">
      <alignment horizontal="right" vertical="center"/>
    </xf>
    <xf numFmtId="1" fontId="9" fillId="12" borderId="8" xfId="2" applyNumberFormat="1" applyFont="1" applyFill="1" applyBorder="1" applyAlignment="1">
      <alignment vertical="center"/>
    </xf>
    <xf numFmtId="1" fontId="8" fillId="16" borderId="8" xfId="2" applyNumberFormat="1" applyFont="1" applyFill="1" applyBorder="1" applyAlignment="1">
      <alignment vertical="center"/>
    </xf>
    <xf numFmtId="0" fontId="9" fillId="0" borderId="0" xfId="2" applyFont="1" applyFill="1" applyAlignment="1">
      <alignment horizontal="right" vertical="center"/>
    </xf>
    <xf numFmtId="165" fontId="9" fillId="0" borderId="0" xfId="2" applyNumberFormat="1" applyFont="1" applyFill="1" applyAlignment="1">
      <alignment vertical="center"/>
    </xf>
    <xf numFmtId="1" fontId="9" fillId="0" borderId="0" xfId="2" applyNumberFormat="1" applyFont="1" applyFill="1" applyAlignment="1">
      <alignment vertical="center"/>
    </xf>
    <xf numFmtId="0" fontId="17" fillId="0" borderId="0" xfId="2" applyFont="1" applyFill="1" applyAlignment="1">
      <alignment horizontal="right" vertical="center"/>
    </xf>
    <xf numFmtId="1" fontId="9" fillId="9" borderId="8" xfId="0" applyNumberFormat="1" applyFont="1" applyFill="1" applyBorder="1" applyAlignment="1">
      <alignment horizontal="right" vertical="center"/>
    </xf>
    <xf numFmtId="1" fontId="9" fillId="9" borderId="8" xfId="2" applyNumberFormat="1" applyFont="1" applyFill="1" applyBorder="1" applyAlignment="1">
      <alignment vertical="center"/>
    </xf>
    <xf numFmtId="1" fontId="9" fillId="8" borderId="8" xfId="2" applyNumberFormat="1" applyFont="1" applyFill="1" applyBorder="1" applyAlignment="1">
      <alignment vertical="center"/>
    </xf>
    <xf numFmtId="1" fontId="9" fillId="0" borderId="1" xfId="2" applyNumberFormat="1" applyFont="1" applyFill="1" applyBorder="1" applyAlignment="1">
      <alignment horizontal="right" vertical="center"/>
    </xf>
    <xf numFmtId="1" fontId="9" fillId="0" borderId="16" xfId="2" applyNumberFormat="1" applyFont="1" applyFill="1" applyBorder="1" applyAlignment="1">
      <alignment vertical="center"/>
    </xf>
    <xf numFmtId="1" fontId="8" fillId="0" borderId="0" xfId="0" applyNumberFormat="1" applyFont="1" applyAlignment="1">
      <alignment vertical="center"/>
    </xf>
    <xf numFmtId="0" fontId="8" fillId="16" borderId="2" xfId="2" applyFont="1" applyFill="1" applyBorder="1" applyAlignment="1">
      <alignment vertical="center"/>
    </xf>
    <xf numFmtId="0" fontId="8" fillId="16" borderId="25" xfId="2" applyFont="1" applyFill="1" applyBorder="1" applyAlignment="1">
      <alignment vertical="center"/>
    </xf>
    <xf numFmtId="1" fontId="9" fillId="0" borderId="21" xfId="2" applyNumberFormat="1" applyFont="1" applyFill="1" applyBorder="1" applyAlignment="1">
      <alignment vertical="center"/>
    </xf>
    <xf numFmtId="1" fontId="9" fillId="0" borderId="19" xfId="2" applyNumberFormat="1" applyFont="1" applyFill="1" applyBorder="1" applyAlignment="1">
      <alignment vertical="center"/>
    </xf>
    <xf numFmtId="0" fontId="9" fillId="0" borderId="18" xfId="2" applyFont="1" applyFill="1" applyBorder="1" applyAlignment="1">
      <alignment vertical="center"/>
    </xf>
    <xf numFmtId="0" fontId="9" fillId="0" borderId="1" xfId="2" applyFont="1" applyFill="1" applyBorder="1" applyAlignment="1">
      <alignment vertical="center"/>
    </xf>
    <xf numFmtId="1" fontId="8" fillId="0" borderId="0" xfId="2" applyNumberFormat="1" applyFont="1" applyFill="1" applyBorder="1" applyAlignment="1">
      <alignment vertical="center"/>
    </xf>
    <xf numFmtId="0" fontId="14" fillId="4" borderId="0" xfId="0" applyFont="1" applyFill="1" applyAlignment="1">
      <alignment vertical="center"/>
    </xf>
    <xf numFmtId="1" fontId="8" fillId="16" borderId="2" xfId="2" applyNumberFormat="1" applyFont="1" applyFill="1" applyBorder="1" applyAlignment="1">
      <alignment vertical="center"/>
    </xf>
    <xf numFmtId="0" fontId="9" fillId="11" borderId="0" xfId="2" applyFont="1" applyFill="1" applyBorder="1" applyAlignment="1">
      <alignment horizontal="right" vertical="center"/>
    </xf>
    <xf numFmtId="0" fontId="18" fillId="11" borderId="0" xfId="2" applyFont="1" applyFill="1" applyBorder="1" applyAlignment="1">
      <alignment vertical="center"/>
    </xf>
    <xf numFmtId="165" fontId="18" fillId="11" borderId="0" xfId="2" applyNumberFormat="1" applyFont="1" applyFill="1" applyBorder="1" applyAlignment="1">
      <alignment vertical="center"/>
    </xf>
    <xf numFmtId="1" fontId="18" fillId="11" borderId="0" xfId="2" applyNumberFormat="1" applyFont="1" applyFill="1" applyBorder="1" applyAlignment="1">
      <alignment vertical="center"/>
    </xf>
    <xf numFmtId="0" fontId="17" fillId="11" borderId="0" xfId="2" applyFont="1" applyFill="1" applyBorder="1" applyAlignment="1">
      <alignment horizontal="right" vertical="center"/>
    </xf>
    <xf numFmtId="0" fontId="34" fillId="0" borderId="0" xfId="0" applyFont="1" applyAlignment="1">
      <alignment vertical="center"/>
    </xf>
    <xf numFmtId="1" fontId="34" fillId="0" borderId="0" xfId="0" applyNumberFormat="1" applyFont="1" applyAlignment="1">
      <alignment vertical="center"/>
    </xf>
    <xf numFmtId="0" fontId="9" fillId="0" borderId="10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68" fillId="0" borderId="2" xfId="0" applyFont="1" applyBorder="1" applyAlignment="1">
      <alignment vertical="center"/>
    </xf>
    <xf numFmtId="2" fontId="10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65" fontId="10" fillId="0" borderId="2" xfId="0" applyNumberFormat="1" applyFont="1" applyBorder="1" applyAlignment="1">
      <alignment vertical="center"/>
    </xf>
    <xf numFmtId="1" fontId="0" fillId="0" borderId="0" xfId="0" applyNumberFormat="1" applyAlignment="1">
      <alignment vertical="center"/>
    </xf>
    <xf numFmtId="166" fontId="10" fillId="0" borderId="2" xfId="0" applyNumberFormat="1" applyFont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39" fillId="0" borderId="2" xfId="0" applyFont="1" applyBorder="1" applyAlignment="1">
      <alignment vertical="center"/>
    </xf>
    <xf numFmtId="0" fontId="68" fillId="0" borderId="2" xfId="0" applyFont="1" applyBorder="1" applyAlignment="1">
      <alignment vertical="center" wrapText="1"/>
    </xf>
    <xf numFmtId="165" fontId="8" fillId="3" borderId="2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center" vertical="center"/>
    </xf>
    <xf numFmtId="0" fontId="8" fillId="4" borderId="0" xfId="2" applyFont="1" applyFill="1" applyBorder="1" applyAlignment="1">
      <alignment horizontal="right" vertical="center"/>
    </xf>
    <xf numFmtId="2" fontId="8" fillId="4" borderId="0" xfId="2" applyNumberFormat="1" applyFont="1" applyFill="1" applyBorder="1" applyAlignment="1">
      <alignment horizontal="right" vertical="center"/>
    </xf>
    <xf numFmtId="165" fontId="8" fillId="4" borderId="0" xfId="2" applyNumberFormat="1" applyFont="1" applyFill="1" applyBorder="1" applyAlignment="1">
      <alignment horizontal="right" vertical="center"/>
    </xf>
    <xf numFmtId="1" fontId="8" fillId="4" borderId="0" xfId="2" applyNumberFormat="1" applyFont="1" applyFill="1" applyBorder="1" applyAlignment="1">
      <alignment horizontal="right" vertical="center"/>
    </xf>
    <xf numFmtId="0" fontId="9" fillId="0" borderId="5" xfId="2" applyFont="1" applyFill="1" applyBorder="1" applyAlignment="1">
      <alignment vertical="center"/>
    </xf>
    <xf numFmtId="2" fontId="15" fillId="0" borderId="5" xfId="2" applyNumberFormat="1" applyFont="1" applyFill="1" applyBorder="1" applyAlignment="1">
      <alignment vertical="center"/>
    </xf>
    <xf numFmtId="0" fontId="14" fillId="0" borderId="5" xfId="2" applyFont="1" applyFill="1" applyBorder="1" applyAlignment="1">
      <alignment horizontal="right" vertical="center"/>
    </xf>
    <xf numFmtId="165" fontId="14" fillId="0" borderId="5" xfId="2" applyNumberFormat="1" applyFont="1" applyFill="1" applyBorder="1" applyAlignment="1">
      <alignment horizontal="right" vertical="center"/>
    </xf>
    <xf numFmtId="1" fontId="14" fillId="0" borderId="5" xfId="2" applyNumberFormat="1" applyFont="1" applyFill="1" applyBorder="1" applyAlignment="1">
      <alignment horizontal="right" vertical="center"/>
    </xf>
    <xf numFmtId="0" fontId="9" fillId="0" borderId="0" xfId="2" applyFont="1" applyFill="1" applyBorder="1" applyAlignment="1">
      <alignment vertical="center"/>
    </xf>
    <xf numFmtId="2" fontId="15" fillId="0" borderId="0" xfId="2" applyNumberFormat="1" applyFont="1" applyFill="1" applyBorder="1" applyAlignment="1">
      <alignment vertical="center"/>
    </xf>
    <xf numFmtId="0" fontId="14" fillId="0" borderId="0" xfId="2" applyFont="1" applyFill="1" applyBorder="1" applyAlignment="1">
      <alignment horizontal="right" vertical="center"/>
    </xf>
    <xf numFmtId="165" fontId="14" fillId="0" borderId="0" xfId="2" applyNumberFormat="1" applyFont="1" applyFill="1" applyBorder="1" applyAlignment="1">
      <alignment horizontal="right" vertical="center"/>
    </xf>
    <xf numFmtId="1" fontId="14" fillId="0" borderId="0" xfId="2" applyNumberFormat="1" applyFont="1" applyFill="1" applyBorder="1" applyAlignment="1">
      <alignment horizontal="right" vertical="center"/>
    </xf>
    <xf numFmtId="2" fontId="9" fillId="0" borderId="2" xfId="2" applyNumberFormat="1" applyFont="1" applyFill="1" applyBorder="1" applyAlignment="1">
      <alignment vertical="center"/>
    </xf>
    <xf numFmtId="167" fontId="9" fillId="0" borderId="8" xfId="2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5" fillId="0" borderId="2" xfId="2" applyFont="1" applyFill="1" applyBorder="1" applyAlignment="1">
      <alignment horizontal="left" vertical="center" wrapText="1"/>
    </xf>
    <xf numFmtId="2" fontId="18" fillId="0" borderId="0" xfId="2" applyNumberFormat="1" applyFont="1" applyFill="1" applyBorder="1" applyAlignment="1">
      <alignment vertical="center"/>
    </xf>
    <xf numFmtId="165" fontId="18" fillId="0" borderId="0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horizontal="right" vertical="center"/>
    </xf>
    <xf numFmtId="2" fontId="8" fillId="3" borderId="2" xfId="2" applyNumberFormat="1" applyFont="1" applyFill="1" applyBorder="1" applyAlignment="1">
      <alignment vertical="center"/>
    </xf>
    <xf numFmtId="165" fontId="8" fillId="3" borderId="2" xfId="2" applyNumberFormat="1" applyFont="1" applyFill="1" applyBorder="1" applyAlignment="1">
      <alignment vertical="center"/>
    </xf>
    <xf numFmtId="1" fontId="8" fillId="3" borderId="2" xfId="2" applyNumberFormat="1" applyFont="1" applyFill="1" applyBorder="1" applyAlignment="1">
      <alignment vertical="center"/>
    </xf>
    <xf numFmtId="0" fontId="26" fillId="0" borderId="0" xfId="2" applyFont="1" applyFill="1" applyBorder="1" applyAlignment="1">
      <alignment vertical="center"/>
    </xf>
    <xf numFmtId="0" fontId="20" fillId="0" borderId="0" xfId="0" applyFont="1" applyAlignment="1">
      <alignment vertical="center"/>
    </xf>
    <xf numFmtId="165" fontId="15" fillId="0" borderId="2" xfId="2" applyNumberFormat="1" applyFont="1" applyFill="1" applyBorder="1" applyAlignment="1">
      <alignment vertical="center"/>
    </xf>
    <xf numFmtId="0" fontId="2" fillId="0" borderId="0" xfId="2" applyFont="1" applyFill="1" applyAlignment="1">
      <alignment vertical="center"/>
    </xf>
    <xf numFmtId="0" fontId="15" fillId="0" borderId="1" xfId="2" applyFont="1" applyFill="1" applyBorder="1" applyAlignment="1">
      <alignment vertical="center"/>
    </xf>
    <xf numFmtId="0" fontId="9" fillId="0" borderId="5" xfId="2" applyFont="1" applyFill="1" applyBorder="1" applyAlignment="1">
      <alignment horizontal="right" vertical="center"/>
    </xf>
    <xf numFmtId="165" fontId="9" fillId="0" borderId="5" xfId="2" applyNumberFormat="1" applyFont="1" applyFill="1" applyBorder="1" applyAlignment="1">
      <alignment horizontal="right" vertical="center"/>
    </xf>
    <xf numFmtId="1" fontId="9" fillId="0" borderId="5" xfId="2" applyNumberFormat="1" applyFont="1" applyFill="1" applyBorder="1" applyAlignment="1">
      <alignment horizontal="right" vertical="center"/>
    </xf>
    <xf numFmtId="167" fontId="8" fillId="3" borderId="2" xfId="2" applyNumberFormat="1" applyFont="1" applyFill="1" applyBorder="1" applyAlignment="1">
      <alignment horizontal="right" vertical="center"/>
    </xf>
    <xf numFmtId="0" fontId="15" fillId="4" borderId="0" xfId="2" applyFont="1" applyFill="1" applyBorder="1" applyAlignment="1">
      <alignment horizontal="center" vertical="center"/>
    </xf>
    <xf numFmtId="0" fontId="15" fillId="4" borderId="0" xfId="2" applyFont="1" applyFill="1" applyBorder="1" applyAlignment="1">
      <alignment horizontal="right" vertical="center"/>
    </xf>
    <xf numFmtId="2" fontId="15" fillId="4" borderId="0" xfId="2" applyNumberFormat="1" applyFont="1" applyFill="1" applyBorder="1" applyAlignment="1">
      <alignment horizontal="right" vertical="center"/>
    </xf>
    <xf numFmtId="167" fontId="15" fillId="4" borderId="0" xfId="2" applyNumberFormat="1" applyFont="1" applyFill="1" applyBorder="1" applyAlignment="1">
      <alignment horizontal="right" vertical="center"/>
    </xf>
    <xf numFmtId="1" fontId="15" fillId="4" borderId="0" xfId="2" applyNumberFormat="1" applyFont="1" applyFill="1" applyBorder="1" applyAlignment="1">
      <alignment horizontal="right" vertical="center"/>
    </xf>
    <xf numFmtId="0" fontId="15" fillId="0" borderId="10" xfId="2" applyFont="1" applyFill="1" applyBorder="1" applyAlignment="1">
      <alignment vertical="center"/>
    </xf>
    <xf numFmtId="2" fontId="15" fillId="0" borderId="2" xfId="2" applyNumberFormat="1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2" applyFont="1" applyFill="1" applyBorder="1" applyAlignment="1">
      <alignment vertical="center"/>
    </xf>
    <xf numFmtId="165" fontId="15" fillId="0" borderId="0" xfId="2" applyNumberFormat="1" applyFont="1" applyFill="1" applyBorder="1" applyAlignment="1">
      <alignment vertical="center"/>
    </xf>
    <xf numFmtId="1" fontId="15" fillId="0" borderId="0" xfId="2" applyNumberFormat="1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0" fontId="9" fillId="0" borderId="1" xfId="2" applyFont="1" applyFill="1" applyBorder="1" applyAlignment="1">
      <alignment horizontal="right" vertical="center"/>
    </xf>
    <xf numFmtId="0" fontId="14" fillId="0" borderId="0" xfId="2" applyFont="1" applyFill="1" applyAlignment="1">
      <alignment vertical="center"/>
    </xf>
    <xf numFmtId="165" fontId="15" fillId="11" borderId="2" xfId="2" applyNumberFormat="1" applyFont="1" applyFill="1" applyBorder="1" applyAlignment="1">
      <alignment vertical="center"/>
    </xf>
    <xf numFmtId="165" fontId="15" fillId="0" borderId="9" xfId="2" applyNumberFormat="1" applyFont="1" applyFill="1" applyBorder="1" applyAlignment="1">
      <alignment vertical="center"/>
    </xf>
    <xf numFmtId="0" fontId="9" fillId="0" borderId="3" xfId="2" applyFont="1" applyFill="1" applyBorder="1" applyAlignment="1">
      <alignment horizontal="right" vertical="center"/>
    </xf>
    <xf numFmtId="1" fontId="9" fillId="0" borderId="3" xfId="0" applyNumberFormat="1" applyFont="1" applyBorder="1" applyAlignment="1">
      <alignment horizontal="right" vertical="center"/>
    </xf>
    <xf numFmtId="1" fontId="9" fillId="0" borderId="0" xfId="2" applyNumberFormat="1" applyFont="1" applyFill="1" applyBorder="1" applyAlignment="1">
      <alignment horizontal="right" vertical="center"/>
    </xf>
    <xf numFmtId="0" fontId="15" fillId="0" borderId="13" xfId="2" applyFont="1" applyFill="1" applyBorder="1" applyAlignment="1">
      <alignment vertical="center"/>
    </xf>
    <xf numFmtId="1" fontId="9" fillId="0" borderId="3" xfId="2" applyNumberFormat="1" applyFont="1" applyFill="1" applyBorder="1" applyAlignment="1">
      <alignment horizontal="right" vertical="center"/>
    </xf>
    <xf numFmtId="1" fontId="9" fillId="0" borderId="8" xfId="1" applyNumberFormat="1" applyFont="1" applyFill="1" applyBorder="1" applyAlignment="1" applyProtection="1">
      <alignment horizontal="right" vertical="center"/>
    </xf>
    <xf numFmtId="165" fontId="15" fillId="0" borderId="1" xfId="2" applyNumberFormat="1" applyFont="1" applyFill="1" applyBorder="1" applyAlignment="1">
      <alignment vertical="center"/>
    </xf>
    <xf numFmtId="1" fontId="9" fillId="0" borderId="6" xfId="2" applyNumberFormat="1" applyFont="1" applyFill="1" applyBorder="1" applyAlignment="1">
      <alignment horizontal="right" vertical="center"/>
    </xf>
    <xf numFmtId="0" fontId="15" fillId="0" borderId="2" xfId="0" applyFont="1" applyBorder="1" applyAlignment="1">
      <alignment vertical="center"/>
    </xf>
    <xf numFmtId="0" fontId="9" fillId="0" borderId="25" xfId="2" applyFont="1" applyFill="1" applyBorder="1" applyAlignment="1">
      <alignment vertical="center"/>
    </xf>
    <xf numFmtId="1" fontId="9" fillId="0" borderId="0" xfId="2" applyNumberFormat="1" applyFont="1" applyFill="1" applyBorder="1" applyAlignment="1">
      <alignment vertical="center"/>
    </xf>
    <xf numFmtId="165" fontId="15" fillId="0" borderId="3" xfId="2" applyNumberFormat="1" applyFont="1" applyFill="1" applyBorder="1" applyAlignment="1">
      <alignment vertical="center"/>
    </xf>
    <xf numFmtId="1" fontId="9" fillId="0" borderId="13" xfId="2" applyNumberFormat="1" applyFont="1" applyFill="1" applyBorder="1" applyAlignment="1">
      <alignment vertical="center"/>
    </xf>
    <xf numFmtId="0" fontId="8" fillId="3" borderId="9" xfId="2" applyFont="1" applyFill="1" applyBorder="1" applyAlignment="1">
      <alignment horizontal="center" vertical="center"/>
    </xf>
    <xf numFmtId="0" fontId="8" fillId="3" borderId="10" xfId="2" applyFont="1" applyFill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5" fillId="0" borderId="8" xfId="2" applyFont="1" applyFill="1" applyBorder="1" applyAlignment="1">
      <alignment vertical="center"/>
    </xf>
    <xf numFmtId="1" fontId="9" fillId="10" borderId="2" xfId="2" applyNumberFormat="1" applyFont="1" applyFill="1" applyBorder="1" applyAlignment="1">
      <alignment vertical="center"/>
    </xf>
    <xf numFmtId="1" fontId="9" fillId="10" borderId="8" xfId="1" applyNumberFormat="1" applyFont="1" applyFill="1" applyBorder="1" applyAlignment="1">
      <alignment horizontal="right" vertical="center"/>
    </xf>
    <xf numFmtId="1" fontId="9" fillId="0" borderId="8" xfId="0" applyNumberFormat="1" applyFont="1" applyBorder="1" applyAlignment="1">
      <alignment vertical="center"/>
    </xf>
    <xf numFmtId="0" fontId="9" fillId="10" borderId="11" xfId="2" applyNumberFormat="1" applyFont="1" applyFill="1" applyBorder="1" applyAlignment="1">
      <alignment vertical="center"/>
    </xf>
    <xf numFmtId="1" fontId="9" fillId="0" borderId="11" xfId="0" applyNumberFormat="1" applyFont="1" applyBorder="1" applyAlignment="1">
      <alignment vertical="center"/>
    </xf>
    <xf numFmtId="0" fontId="9" fillId="0" borderId="11" xfId="0" applyFont="1" applyBorder="1" applyAlignment="1">
      <alignment vertical="center" wrapText="1"/>
    </xf>
    <xf numFmtId="0" fontId="15" fillId="0" borderId="11" xfId="2" applyFont="1" applyFill="1" applyBorder="1" applyAlignment="1">
      <alignment vertical="center"/>
    </xf>
    <xf numFmtId="0" fontId="8" fillId="3" borderId="12" xfId="2" applyFont="1" applyFill="1" applyBorder="1" applyAlignment="1">
      <alignment horizontal="right" vertical="center"/>
    </xf>
    <xf numFmtId="1" fontId="8" fillId="3" borderId="12" xfId="2" applyNumberFormat="1" applyFont="1" applyFill="1" applyBorder="1" applyAlignment="1">
      <alignment vertical="center"/>
    </xf>
    <xf numFmtId="1" fontId="8" fillId="3" borderId="8" xfId="2" applyNumberFormat="1" applyFont="1" applyFill="1" applyBorder="1" applyAlignment="1">
      <alignment vertical="center"/>
    </xf>
    <xf numFmtId="0" fontId="23" fillId="0" borderId="0" xfId="2" applyFont="1" applyFill="1" applyBorder="1" applyAlignment="1">
      <alignment vertical="center"/>
    </xf>
    <xf numFmtId="2" fontId="17" fillId="0" borderId="0" xfId="2" applyNumberFormat="1" applyFont="1" applyFill="1" applyBorder="1" applyAlignment="1">
      <alignment vertical="center"/>
    </xf>
    <xf numFmtId="0" fontId="8" fillId="3" borderId="8" xfId="2" applyFont="1" applyFill="1" applyBorder="1" applyAlignment="1">
      <alignment vertical="center"/>
    </xf>
    <xf numFmtId="2" fontId="8" fillId="3" borderId="8" xfId="2" applyNumberFormat="1" applyFont="1" applyFill="1" applyBorder="1" applyAlignment="1">
      <alignment vertical="center"/>
    </xf>
    <xf numFmtId="0" fontId="27" fillId="0" borderId="0" xfId="2" applyFont="1" applyFill="1" applyBorder="1" applyAlignment="1">
      <alignment vertical="center"/>
    </xf>
    <xf numFmtId="1" fontId="18" fillId="3" borderId="8" xfId="2" applyNumberFormat="1" applyFont="1" applyFill="1" applyBorder="1" applyAlignment="1">
      <alignment vertical="center"/>
    </xf>
    <xf numFmtId="2" fontId="18" fillId="3" borderId="8" xfId="2" applyNumberFormat="1" applyFont="1" applyFill="1" applyBorder="1" applyAlignment="1">
      <alignment vertical="center"/>
    </xf>
    <xf numFmtId="0" fontId="17" fillId="0" borderId="0" xfId="2" applyNumberFormat="1" applyFont="1" applyFill="1" applyBorder="1" applyAlignment="1" applyProtection="1">
      <alignment vertical="center"/>
    </xf>
    <xf numFmtId="2" fontId="9" fillId="0" borderId="11" xfId="2" applyNumberFormat="1" applyFont="1" applyFill="1" applyBorder="1" applyAlignment="1">
      <alignment vertical="center" wrapText="1"/>
    </xf>
    <xf numFmtId="2" fontId="8" fillId="3" borderId="12" xfId="2" applyNumberFormat="1" applyFont="1" applyFill="1" applyBorder="1" applyAlignment="1">
      <alignment horizontal="right" vertical="center"/>
    </xf>
    <xf numFmtId="1" fontId="8" fillId="3" borderId="12" xfId="2" applyNumberFormat="1" applyFont="1" applyFill="1" applyBorder="1" applyAlignment="1">
      <alignment horizontal="right" vertical="center"/>
    </xf>
    <xf numFmtId="1" fontId="8" fillId="3" borderId="26" xfId="2" applyNumberFormat="1" applyFont="1" applyFill="1" applyBorder="1" applyAlignment="1">
      <alignment vertical="center"/>
    </xf>
    <xf numFmtId="0" fontId="38" fillId="0" borderId="0" xfId="0" applyFont="1" applyAlignment="1">
      <alignment vertical="center"/>
    </xf>
    <xf numFmtId="0" fontId="73" fillId="0" borderId="2" xfId="0" applyFont="1" applyBorder="1" applyAlignment="1">
      <alignment vertical="center"/>
    </xf>
    <xf numFmtId="1" fontId="78" fillId="20" borderId="8" xfId="2" applyNumberFormat="1" applyFont="1" applyFill="1" applyBorder="1" applyAlignment="1">
      <alignment horizontal="center" vertical="center"/>
    </xf>
    <xf numFmtId="1" fontId="34" fillId="20" borderId="8" xfId="2" applyNumberFormat="1" applyFont="1" applyFill="1" applyBorder="1" applyAlignment="1">
      <alignment horizontal="center" vertical="center"/>
    </xf>
    <xf numFmtId="0" fontId="33" fillId="3" borderId="8" xfId="2" applyFont="1" applyFill="1" applyBorder="1" applyAlignment="1">
      <alignment vertical="center"/>
    </xf>
    <xf numFmtId="2" fontId="33" fillId="3" borderId="8" xfId="2" applyNumberFormat="1" applyFont="1" applyFill="1" applyBorder="1" applyAlignment="1">
      <alignment vertical="center"/>
    </xf>
    <xf numFmtId="1" fontId="33" fillId="3" borderId="8" xfId="2" applyNumberFormat="1" applyFont="1" applyFill="1" applyBorder="1" applyAlignment="1">
      <alignment vertical="center"/>
    </xf>
    <xf numFmtId="0" fontId="36" fillId="0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2" fontId="11" fillId="0" borderId="0" xfId="2" applyNumberFormat="1" applyFont="1" applyFill="1" applyBorder="1" applyAlignment="1">
      <alignment vertical="center"/>
    </xf>
    <xf numFmtId="1" fontId="11" fillId="0" borderId="0" xfId="2" applyNumberFormat="1" applyFont="1" applyFill="1" applyBorder="1" applyAlignment="1">
      <alignment vertical="center"/>
    </xf>
    <xf numFmtId="0" fontId="34" fillId="0" borderId="0" xfId="2" applyFont="1" applyFill="1" applyBorder="1" applyAlignment="1">
      <alignment vertical="center"/>
    </xf>
    <xf numFmtId="0" fontId="33" fillId="3" borderId="2" xfId="2" applyFont="1" applyFill="1" applyBorder="1" applyAlignment="1">
      <alignment vertical="center"/>
    </xf>
    <xf numFmtId="0" fontId="11" fillId="0" borderId="0" xfId="2" applyNumberFormat="1" applyFont="1" applyFill="1" applyBorder="1" applyAlignment="1" applyProtection="1">
      <alignment vertical="center"/>
    </xf>
    <xf numFmtId="0" fontId="39" fillId="0" borderId="0" xfId="2" applyFont="1" applyFill="1" applyBorder="1" applyAlignment="1">
      <alignment vertical="center"/>
    </xf>
    <xf numFmtId="165" fontId="39" fillId="0" borderId="0" xfId="2" applyNumberFormat="1" applyFont="1" applyFill="1" applyBorder="1" applyAlignment="1">
      <alignment vertical="center"/>
    </xf>
    <xf numFmtId="1" fontId="39" fillId="0" borderId="0" xfId="2" applyNumberFormat="1" applyFont="1" applyFill="1" applyBorder="1" applyAlignment="1">
      <alignment vertical="center"/>
    </xf>
    <xf numFmtId="0" fontId="37" fillId="0" borderId="0" xfId="2" applyFont="1" applyFill="1" applyBorder="1" applyAlignment="1">
      <alignment vertical="center"/>
    </xf>
    <xf numFmtId="0" fontId="39" fillId="0" borderId="0" xfId="2" applyFont="1" applyFill="1" applyBorder="1" applyAlignment="1">
      <alignment horizontal="right" vertical="center"/>
    </xf>
    <xf numFmtId="0" fontId="33" fillId="21" borderId="8" xfId="2" applyFont="1" applyFill="1" applyBorder="1" applyAlignment="1">
      <alignment vertical="center"/>
    </xf>
    <xf numFmtId="1" fontId="33" fillId="21" borderId="8" xfId="2" applyNumberFormat="1" applyFont="1" applyFill="1" applyBorder="1" applyAlignment="1">
      <alignment vertical="center"/>
    </xf>
    <xf numFmtId="0" fontId="38" fillId="0" borderId="0" xfId="2" applyFont="1" applyAlignment="1">
      <alignment vertical="center"/>
    </xf>
    <xf numFmtId="0" fontId="33" fillId="3" borderId="12" xfId="2" applyFont="1" applyFill="1" applyBorder="1" applyAlignment="1">
      <alignment vertical="center"/>
    </xf>
    <xf numFmtId="2" fontId="33" fillId="3" borderId="12" xfId="2" applyNumberFormat="1" applyFont="1" applyFill="1" applyBorder="1" applyAlignment="1">
      <alignment vertical="center"/>
    </xf>
    <xf numFmtId="1" fontId="33" fillId="3" borderId="12" xfId="2" applyNumberFormat="1" applyFont="1" applyFill="1" applyBorder="1" applyAlignment="1">
      <alignment vertical="center"/>
    </xf>
    <xf numFmtId="0" fontId="38" fillId="0" borderId="2" xfId="0" applyFont="1" applyBorder="1" applyAlignment="1">
      <alignment vertical="center" wrapText="1"/>
    </xf>
    <xf numFmtId="0" fontId="33" fillId="3" borderId="30" xfId="2" applyFont="1" applyFill="1" applyBorder="1" applyAlignment="1">
      <alignment vertical="center"/>
    </xf>
    <xf numFmtId="0" fontId="35" fillId="4" borderId="5" xfId="2" applyFont="1" applyFill="1" applyBorder="1" applyAlignment="1">
      <alignment vertical="center"/>
    </xf>
    <xf numFmtId="0" fontId="38" fillId="0" borderId="0" xfId="2" applyFont="1" applyFill="1" applyAlignment="1">
      <alignment vertical="center"/>
    </xf>
    <xf numFmtId="0" fontId="32" fillId="0" borderId="0" xfId="2" applyFont="1" applyFill="1" applyBorder="1" applyAlignment="1">
      <alignment vertical="center"/>
    </xf>
    <xf numFmtId="1" fontId="32" fillId="0" borderId="0" xfId="2" applyNumberFormat="1" applyFont="1" applyFill="1" applyBorder="1" applyAlignment="1">
      <alignment vertical="center"/>
    </xf>
    <xf numFmtId="165" fontId="33" fillId="3" borderId="8" xfId="2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1" fontId="12" fillId="0" borderId="0" xfId="0" applyNumberFormat="1" applyFont="1" applyAlignment="1">
      <alignment vertical="center"/>
    </xf>
    <xf numFmtId="0" fontId="12" fillId="0" borderId="0" xfId="2" applyFont="1" applyFill="1" applyBorder="1" applyAlignment="1">
      <alignment vertical="center"/>
    </xf>
    <xf numFmtId="0" fontId="12" fillId="4" borderId="16" xfId="2" applyFont="1" applyFill="1" applyBorder="1" applyAlignment="1">
      <alignment vertical="center"/>
    </xf>
    <xf numFmtId="1" fontId="12" fillId="4" borderId="16" xfId="2" applyNumberFormat="1" applyFont="1" applyFill="1" applyBorder="1" applyAlignment="1">
      <alignment vertical="center"/>
    </xf>
    <xf numFmtId="0" fontId="12" fillId="0" borderId="16" xfId="2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" fontId="26" fillId="0" borderId="0" xfId="0" applyNumberFormat="1" applyFont="1" applyAlignment="1">
      <alignment vertical="center"/>
    </xf>
    <xf numFmtId="1" fontId="12" fillId="0" borderId="16" xfId="2" applyNumberFormat="1" applyFont="1" applyFill="1" applyBorder="1" applyAlignment="1">
      <alignment vertical="center"/>
    </xf>
    <xf numFmtId="1" fontId="33" fillId="0" borderId="0" xfId="0" applyNumberFormat="1" applyFont="1"/>
    <xf numFmtId="0" fontId="34" fillId="0" borderId="0" xfId="0" applyFont="1" applyAlignment="1">
      <alignment horizontal="center" vertical="center"/>
    </xf>
    <xf numFmtId="0" fontId="79" fillId="0" borderId="0" xfId="0" applyFont="1"/>
    <xf numFmtId="1" fontId="62" fillId="3" borderId="11" xfId="2" applyNumberFormat="1" applyFont="1" applyFill="1" applyBorder="1" applyAlignment="1">
      <alignment horizontal="center" vertical="center"/>
    </xf>
    <xf numFmtId="0" fontId="64" fillId="4" borderId="3" xfId="2" applyFont="1" applyFill="1" applyBorder="1" applyAlignment="1">
      <alignment horizontal="right" vertical="center" wrapText="1"/>
    </xf>
    <xf numFmtId="0" fontId="64" fillId="4" borderId="3" xfId="2" applyFont="1" applyFill="1" applyBorder="1" applyAlignment="1">
      <alignment horizontal="left" vertical="center"/>
    </xf>
    <xf numFmtId="0" fontId="64" fillId="4" borderId="2" xfId="2" applyFont="1" applyFill="1" applyBorder="1" applyAlignment="1">
      <alignment horizontal="right" vertical="center"/>
    </xf>
    <xf numFmtId="2" fontId="64" fillId="0" borderId="2" xfId="2" applyNumberFormat="1" applyFont="1" applyFill="1" applyBorder="1" applyAlignment="1">
      <alignment horizontal="right" vertical="center"/>
    </xf>
    <xf numFmtId="165" fontId="64" fillId="0" borderId="2" xfId="2" applyNumberFormat="1" applyFont="1" applyFill="1" applyBorder="1" applyAlignment="1">
      <alignment horizontal="right" vertical="center"/>
    </xf>
    <xf numFmtId="0" fontId="62" fillId="3" borderId="2" xfId="2" applyFont="1" applyFill="1" applyBorder="1" applyAlignment="1">
      <alignment vertical="center"/>
    </xf>
    <xf numFmtId="1" fontId="8" fillId="3" borderId="15" xfId="2" applyNumberFormat="1" applyFont="1" applyFill="1" applyBorder="1" applyAlignment="1">
      <alignment horizontal="right" vertical="center"/>
    </xf>
    <xf numFmtId="0" fontId="8" fillId="3" borderId="15" xfId="2" applyFont="1" applyFill="1" applyBorder="1" applyAlignment="1">
      <alignment horizontal="right" vertical="center"/>
    </xf>
    <xf numFmtId="2" fontId="15" fillId="0" borderId="8" xfId="2" applyNumberFormat="1" applyFont="1" applyFill="1" applyBorder="1"/>
    <xf numFmtId="2" fontId="15" fillId="0" borderId="8" xfId="2" applyNumberFormat="1" applyFont="1" applyFill="1" applyBorder="1" applyAlignment="1">
      <alignment horizontal="left"/>
    </xf>
    <xf numFmtId="2" fontId="15" fillId="0" borderId="13" xfId="2" applyNumberFormat="1" applyFont="1" applyFill="1" applyBorder="1"/>
    <xf numFmtId="0" fontId="62" fillId="3" borderId="2" xfId="2" applyFont="1" applyFill="1" applyBorder="1" applyAlignment="1"/>
    <xf numFmtId="0" fontId="61" fillId="3" borderId="2" xfId="2" applyFont="1" applyFill="1" applyBorder="1" applyAlignment="1">
      <alignment horizontal="center"/>
    </xf>
    <xf numFmtId="0" fontId="64" fillId="4" borderId="2" xfId="2" applyFont="1" applyFill="1" applyBorder="1" applyAlignment="1">
      <alignment horizontal="right" vertical="center" wrapText="1"/>
    </xf>
    <xf numFmtId="0" fontId="65" fillId="4" borderId="2" xfId="2" applyFont="1" applyFill="1" applyBorder="1" applyAlignment="1">
      <alignment horizontal="left" vertical="center"/>
    </xf>
    <xf numFmtId="2" fontId="64" fillId="0" borderId="2" xfId="2" applyNumberFormat="1" applyFont="1" applyFill="1" applyBorder="1"/>
    <xf numFmtId="1" fontId="61" fillId="16" borderId="2" xfId="2" applyNumberFormat="1" applyFont="1" applyFill="1" applyBorder="1"/>
    <xf numFmtId="2" fontId="61" fillId="16" borderId="2" xfId="2" applyNumberFormat="1" applyFont="1" applyFill="1" applyBorder="1"/>
    <xf numFmtId="0" fontId="64" fillId="0" borderId="0" xfId="0" applyFont="1"/>
    <xf numFmtId="0" fontId="65" fillId="0" borderId="2" xfId="0" applyFont="1" applyBorder="1"/>
    <xf numFmtId="0" fontId="64" fillId="8" borderId="2" xfId="2" applyFont="1" applyFill="1" applyBorder="1"/>
    <xf numFmtId="2" fontId="64" fillId="8" borderId="2" xfId="2" applyNumberFormat="1" applyFont="1" applyFill="1" applyBorder="1"/>
    <xf numFmtId="0" fontId="64" fillId="8" borderId="2" xfId="2" applyFont="1" applyFill="1" applyBorder="1" applyAlignment="1">
      <alignment horizontal="right"/>
    </xf>
    <xf numFmtId="0" fontId="64" fillId="10" borderId="2" xfId="2" applyFont="1" applyFill="1" applyBorder="1"/>
    <xf numFmtId="2" fontId="64" fillId="10" borderId="2" xfId="2" applyNumberFormat="1" applyFont="1" applyFill="1" applyBorder="1"/>
    <xf numFmtId="0" fontId="64" fillId="10" borderId="2" xfId="2" applyFont="1" applyFill="1" applyBorder="1" applyAlignment="1">
      <alignment horizontal="right"/>
    </xf>
    <xf numFmtId="1" fontId="64" fillId="8" borderId="2" xfId="2" applyNumberFormat="1" applyFont="1" applyFill="1" applyBorder="1" applyAlignment="1">
      <alignment horizontal="right"/>
    </xf>
    <xf numFmtId="2" fontId="65" fillId="0" borderId="2" xfId="2" applyNumberFormat="1" applyFont="1" applyFill="1" applyBorder="1" applyAlignment="1">
      <alignment horizontal="left"/>
    </xf>
    <xf numFmtId="165" fontId="61" fillId="16" borderId="8" xfId="2" applyNumberFormat="1" applyFont="1" applyFill="1" applyBorder="1" applyAlignment="1">
      <alignment horizontal="center"/>
    </xf>
    <xf numFmtId="0" fontId="61" fillId="16" borderId="8" xfId="2" applyFont="1" applyFill="1" applyBorder="1" applyAlignment="1">
      <alignment horizontal="center"/>
    </xf>
    <xf numFmtId="1" fontId="61" fillId="16" borderId="8" xfId="2" applyNumberFormat="1" applyFont="1" applyFill="1" applyBorder="1" applyAlignment="1">
      <alignment horizontal="center"/>
    </xf>
    <xf numFmtId="165" fontId="62" fillId="16" borderId="8" xfId="2" applyNumberFormat="1" applyFont="1" applyFill="1" applyBorder="1" applyAlignment="1">
      <alignment horizontal="center" vertical="center"/>
    </xf>
    <xf numFmtId="0" fontId="62" fillId="16" borderId="8" xfId="2" applyFont="1" applyFill="1" applyBorder="1" applyAlignment="1">
      <alignment horizontal="center" vertical="center"/>
    </xf>
    <xf numFmtId="0" fontId="61" fillId="3" borderId="14" xfId="2" applyFont="1" applyFill="1" applyBorder="1" applyAlignment="1">
      <alignment horizontal="right" vertical="center"/>
    </xf>
    <xf numFmtId="2" fontId="61" fillId="3" borderId="8" xfId="2" applyNumberFormat="1" applyFont="1" applyFill="1" applyBorder="1" applyAlignment="1">
      <alignment horizontal="right" vertical="center"/>
    </xf>
    <xf numFmtId="1" fontId="61" fillId="3" borderId="8" xfId="1" applyNumberFormat="1" applyFont="1" applyFill="1" applyBorder="1" applyAlignment="1" applyProtection="1">
      <alignment horizontal="center" vertical="center"/>
    </xf>
    <xf numFmtId="0" fontId="61" fillId="3" borderId="8" xfId="1" applyNumberFormat="1" applyFont="1" applyFill="1" applyBorder="1" applyAlignment="1" applyProtection="1">
      <alignment horizontal="right" vertical="center"/>
    </xf>
    <xf numFmtId="0" fontId="61" fillId="3" borderId="8" xfId="2" applyFont="1" applyFill="1" applyBorder="1" applyAlignment="1">
      <alignment horizontal="right" vertical="center"/>
    </xf>
    <xf numFmtId="2" fontId="64" fillId="0" borderId="8" xfId="2" applyNumberFormat="1" applyFont="1" applyFill="1" applyBorder="1" applyAlignment="1">
      <alignment horizontal="right" vertical="center"/>
    </xf>
    <xf numFmtId="2" fontId="64" fillId="0" borderId="8" xfId="2" applyNumberFormat="1" applyFont="1" applyFill="1" applyBorder="1" applyAlignment="1">
      <alignment vertical="center"/>
    </xf>
    <xf numFmtId="0" fontId="64" fillId="0" borderId="14" xfId="2" applyFont="1" applyFill="1" applyBorder="1" applyAlignment="1">
      <alignment vertical="center"/>
    </xf>
    <xf numFmtId="2" fontId="61" fillId="3" borderId="8" xfId="2" applyNumberFormat="1" applyFont="1" applyFill="1" applyBorder="1" applyAlignment="1">
      <alignment horizontal="center" vertical="center" wrapText="1"/>
    </xf>
    <xf numFmtId="1" fontId="61" fillId="3" borderId="8" xfId="2" applyNumberFormat="1" applyFont="1" applyFill="1" applyBorder="1" applyAlignment="1">
      <alignment horizontal="center" vertical="center" wrapText="1"/>
    </xf>
    <xf numFmtId="0" fontId="62" fillId="3" borderId="8" xfId="2" applyFont="1" applyFill="1" applyBorder="1" applyAlignment="1">
      <alignment horizontal="center" vertical="center" wrapText="1"/>
    </xf>
    <xf numFmtId="2" fontId="62" fillId="3" borderId="8" xfId="2" applyNumberFormat="1" applyFont="1" applyFill="1" applyBorder="1" applyAlignment="1">
      <alignment horizontal="center" vertical="center"/>
    </xf>
    <xf numFmtId="0" fontId="62" fillId="3" borderId="8" xfId="2" applyFont="1" applyFill="1" applyBorder="1" applyAlignment="1">
      <alignment horizontal="center" vertical="center"/>
    </xf>
    <xf numFmtId="1" fontId="61" fillId="3" borderId="2" xfId="2" applyNumberFormat="1" applyFont="1" applyFill="1" applyBorder="1" applyAlignment="1">
      <alignment vertical="center"/>
    </xf>
    <xf numFmtId="0" fontId="64" fillId="4" borderId="2" xfId="2" applyFont="1" applyFill="1" applyBorder="1" applyAlignment="1">
      <alignment horizontal="center" vertical="center" wrapText="1"/>
    </xf>
    <xf numFmtId="0" fontId="64" fillId="4" borderId="2" xfId="2" applyFont="1" applyFill="1" applyBorder="1" applyAlignment="1">
      <alignment horizontal="left" vertical="center"/>
    </xf>
    <xf numFmtId="0" fontId="66" fillId="0" borderId="0" xfId="0" applyFont="1" applyAlignment="1">
      <alignment vertical="center"/>
    </xf>
    <xf numFmtId="0" fontId="64" fillId="0" borderId="8" xfId="2" applyFont="1" applyFill="1" applyBorder="1" applyAlignment="1">
      <alignment vertical="center" wrapText="1"/>
    </xf>
    <xf numFmtId="165" fontId="64" fillId="0" borderId="2" xfId="2" applyNumberFormat="1" applyFont="1" applyFill="1" applyBorder="1" applyAlignment="1">
      <alignment vertical="center"/>
    </xf>
    <xf numFmtId="0" fontId="8" fillId="16" borderId="24" xfId="2" applyFont="1" applyFill="1" applyBorder="1" applyAlignment="1">
      <alignment vertical="center"/>
    </xf>
    <xf numFmtId="1" fontId="20" fillId="0" borderId="0" xfId="0" applyNumberFormat="1" applyFont="1" applyAlignment="1">
      <alignment vertical="center"/>
    </xf>
    <xf numFmtId="165" fontId="8" fillId="16" borderId="8" xfId="2" applyNumberFormat="1" applyFont="1" applyFill="1" applyBorder="1" applyAlignment="1">
      <alignment vertical="center"/>
    </xf>
    <xf numFmtId="0" fontId="82" fillId="0" borderId="2" xfId="0" applyFont="1" applyBorder="1" applyAlignment="1">
      <alignment horizontal="center" vertical="center"/>
    </xf>
    <xf numFmtId="0" fontId="82" fillId="0" borderId="2" xfId="0" applyFont="1" applyBorder="1"/>
    <xf numFmtId="1" fontId="83" fillId="0" borderId="2" xfId="0" applyNumberFormat="1" applyFont="1" applyBorder="1" applyAlignment="1">
      <alignment horizontal="center" vertical="center"/>
    </xf>
    <xf numFmtId="0" fontId="83" fillId="0" borderId="2" xfId="0" applyFont="1" applyBorder="1" applyAlignment="1">
      <alignment horizontal="center" vertical="center"/>
    </xf>
    <xf numFmtId="1" fontId="9" fillId="0" borderId="11" xfId="2" applyNumberFormat="1" applyFont="1" applyFill="1" applyBorder="1" applyAlignment="1">
      <alignment horizontal="right" vertical="center"/>
    </xf>
    <xf numFmtId="0" fontId="86" fillId="0" borderId="2" xfId="0" applyFont="1" applyFill="1" applyBorder="1" applyAlignment="1">
      <alignment horizontal="center" vertical="center" wrapText="1"/>
    </xf>
    <xf numFmtId="0" fontId="87" fillId="0" borderId="2" xfId="3" applyFont="1" applyFill="1" applyBorder="1"/>
    <xf numFmtId="0" fontId="20" fillId="0" borderId="2" xfId="0" applyFont="1" applyFill="1" applyBorder="1" applyAlignment="1">
      <alignment vertical="center" wrapText="1"/>
    </xf>
    <xf numFmtId="1" fontId="20" fillId="0" borderId="2" xfId="0" applyNumberFormat="1" applyFont="1" applyFill="1" applyBorder="1" applyAlignment="1">
      <alignment vertical="center" wrapText="1"/>
    </xf>
    <xf numFmtId="0" fontId="87" fillId="0" borderId="2" xfId="3" applyFont="1" applyFill="1" applyBorder="1" applyAlignment="1">
      <alignment horizontal="left"/>
    </xf>
    <xf numFmtId="0" fontId="87" fillId="0" borderId="2" xfId="3" applyFont="1" applyFill="1" applyBorder="1" applyAlignment="1"/>
    <xf numFmtId="0" fontId="88" fillId="0" borderId="2" xfId="0" applyFont="1" applyBorder="1"/>
    <xf numFmtId="0" fontId="9" fillId="0" borderId="12" xfId="2" applyFont="1" applyFill="1" applyBorder="1" applyAlignment="1">
      <alignment horizontal="right" vertical="center" wrapText="1"/>
    </xf>
    <xf numFmtId="2" fontId="9" fillId="0" borderId="12" xfId="2" applyNumberFormat="1" applyFont="1" applyFill="1" applyBorder="1" applyAlignment="1">
      <alignment horizontal="right" vertical="center" wrapText="1"/>
    </xf>
    <xf numFmtId="0" fontId="38" fillId="0" borderId="2" xfId="0" applyFont="1" applyBorder="1" applyAlignment="1">
      <alignment horizontal="left" vertical="center" wrapText="1"/>
    </xf>
    <xf numFmtId="0" fontId="15" fillId="4" borderId="2" xfId="2" applyFont="1" applyFill="1" applyBorder="1" applyAlignment="1">
      <alignment horizontal="left" vertical="center"/>
    </xf>
    <xf numFmtId="0" fontId="14" fillId="4" borderId="3" xfId="2" applyFont="1" applyFill="1" applyBorder="1" applyAlignment="1">
      <alignment horizontal="right" vertical="center" wrapText="1"/>
    </xf>
    <xf numFmtId="1" fontId="9" fillId="0" borderId="12" xfId="2" applyNumberFormat="1" applyFont="1" applyFill="1" applyBorder="1" applyAlignment="1">
      <alignment horizontal="right" vertical="center"/>
    </xf>
    <xf numFmtId="0" fontId="24" fillId="3" borderId="2" xfId="0" applyFont="1" applyFill="1" applyBorder="1" applyAlignment="1">
      <alignment vertical="center" wrapText="1"/>
    </xf>
    <xf numFmtId="1" fontId="9" fillId="0" borderId="8" xfId="2" applyNumberFormat="1" applyFont="1" applyFill="1" applyBorder="1" applyAlignment="1">
      <alignment horizontal="center" vertical="center"/>
    </xf>
    <xf numFmtId="0" fontId="89" fillId="0" borderId="8" xfId="2" applyFont="1" applyFill="1" applyBorder="1" applyAlignment="1">
      <alignment vertical="center"/>
    </xf>
    <xf numFmtId="1" fontId="89" fillId="0" borderId="8" xfId="2" applyNumberFormat="1" applyFont="1" applyFill="1" applyBorder="1" applyAlignment="1">
      <alignment horizontal="right" vertical="center"/>
    </xf>
    <xf numFmtId="0" fontId="9" fillId="0" borderId="16" xfId="2" applyFont="1" applyFill="1" applyBorder="1" applyAlignment="1">
      <alignment vertical="center" wrapText="1"/>
    </xf>
    <xf numFmtId="0" fontId="15" fillId="0" borderId="1" xfId="2" applyFont="1" applyFill="1" applyBorder="1" applyAlignment="1">
      <alignment horizontal="left" vertical="center"/>
    </xf>
    <xf numFmtId="0" fontId="9" fillId="4" borderId="2" xfId="2" applyFont="1" applyFill="1" applyBorder="1" applyAlignment="1">
      <alignment vertical="center"/>
    </xf>
    <xf numFmtId="0" fontId="9" fillId="4" borderId="2" xfId="2" applyFont="1" applyFill="1" applyBorder="1" applyAlignment="1">
      <alignment vertical="center" wrapText="1"/>
    </xf>
    <xf numFmtId="0" fontId="9" fillId="4" borderId="2" xfId="0" applyNumberFormat="1" applyFont="1" applyFill="1" applyBorder="1" applyAlignment="1">
      <alignment horizontal="right" vertical="center" wrapText="1"/>
    </xf>
    <xf numFmtId="2" fontId="9" fillId="4" borderId="2" xfId="0" applyNumberFormat="1" applyFont="1" applyFill="1" applyBorder="1" applyAlignment="1">
      <alignment horizontal="right" vertical="center" wrapText="1"/>
    </xf>
    <xf numFmtId="1" fontId="9" fillId="4" borderId="2" xfId="0" applyNumberFormat="1" applyFont="1" applyFill="1" applyBorder="1" applyAlignment="1">
      <alignment horizontal="right" vertical="center" wrapText="1"/>
    </xf>
    <xf numFmtId="0" fontId="9" fillId="4" borderId="2" xfId="2" applyNumberFormat="1" applyFont="1" applyFill="1" applyBorder="1" applyAlignment="1">
      <alignment horizontal="right" vertical="center" wrapText="1"/>
    </xf>
    <xf numFmtId="0" fontId="8" fillId="3" borderId="2" xfId="2" applyFont="1" applyFill="1" applyBorder="1" applyAlignment="1">
      <alignment horizontal="center" vertical="center"/>
    </xf>
    <xf numFmtId="1" fontId="9" fillId="4" borderId="2" xfId="2" applyNumberFormat="1" applyFont="1" applyFill="1" applyBorder="1" applyAlignment="1">
      <alignment horizontal="right" vertical="center"/>
    </xf>
    <xf numFmtId="0" fontId="9" fillId="0" borderId="17" xfId="2" applyFont="1" applyFill="1" applyBorder="1" applyAlignment="1">
      <alignment horizontal="right" vertical="center"/>
    </xf>
    <xf numFmtId="0" fontId="15" fillId="0" borderId="1" xfId="2" applyFont="1" applyFill="1" applyBorder="1"/>
    <xf numFmtId="0" fontId="64" fillId="0" borderId="11" xfId="2" applyFont="1" applyFill="1" applyBorder="1"/>
    <xf numFmtId="165" fontId="15" fillId="0" borderId="9" xfId="2" applyNumberFormat="1" applyFont="1" applyFill="1" applyBorder="1"/>
    <xf numFmtId="0" fontId="90" fillId="0" borderId="0" xfId="0" applyFont="1" applyAlignment="1">
      <alignment horizontal="right"/>
    </xf>
    <xf numFmtId="1" fontId="8" fillId="16" borderId="12" xfId="2" applyNumberFormat="1" applyFont="1" applyFill="1" applyBorder="1" applyAlignment="1">
      <alignment vertical="center"/>
    </xf>
    <xf numFmtId="1" fontId="9" fillId="8" borderId="2" xfId="2" applyNumberFormat="1" applyFont="1" applyFill="1" applyBorder="1" applyAlignment="1">
      <alignment vertical="center"/>
    </xf>
    <xf numFmtId="0" fontId="9" fillId="0" borderId="9" xfId="2" applyFont="1" applyFill="1" applyBorder="1" applyAlignment="1">
      <alignment vertical="center"/>
    </xf>
    <xf numFmtId="0" fontId="15" fillId="0" borderId="10" xfId="2" applyFont="1" applyFill="1" applyBorder="1" applyAlignment="1">
      <alignment horizontal="left" vertical="center"/>
    </xf>
    <xf numFmtId="0" fontId="9" fillId="0" borderId="9" xfId="2" applyFont="1" applyFill="1" applyBorder="1"/>
    <xf numFmtId="0" fontId="15" fillId="0" borderId="10" xfId="2" applyFont="1" applyFill="1" applyBorder="1" applyAlignment="1">
      <alignment horizontal="left"/>
    </xf>
    <xf numFmtId="1" fontId="17" fillId="0" borderId="2" xfId="2" applyNumberFormat="1" applyFont="1" applyFill="1" applyBorder="1" applyAlignment="1">
      <alignment horizontal="right" vertical="center"/>
    </xf>
    <xf numFmtId="165" fontId="9" fillId="0" borderId="2" xfId="0" applyNumberFormat="1" applyFont="1" applyBorder="1" applyAlignment="1">
      <alignment horizontal="right" vertical="center" wrapText="1"/>
    </xf>
    <xf numFmtId="0" fontId="8" fillId="3" borderId="2" xfId="2" applyFont="1" applyFill="1" applyBorder="1" applyAlignment="1">
      <alignment horizontal="center" vertical="center"/>
    </xf>
    <xf numFmtId="0" fontId="8" fillId="4" borderId="0" xfId="2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right" vertical="center"/>
    </xf>
    <xf numFmtId="2" fontId="8" fillId="3" borderId="1" xfId="2" applyNumberFormat="1" applyFont="1" applyFill="1" applyBorder="1" applyAlignment="1">
      <alignment horizontal="right" vertical="center"/>
    </xf>
    <xf numFmtId="1" fontId="8" fillId="3" borderId="1" xfId="2" applyNumberFormat="1" applyFont="1" applyFill="1" applyBorder="1" applyAlignment="1">
      <alignment horizontal="right" vertical="center"/>
    </xf>
    <xf numFmtId="0" fontId="8" fillId="4" borderId="5" xfId="2" applyFont="1" applyFill="1" applyBorder="1" applyAlignment="1">
      <alignment horizontal="center" vertical="center"/>
    </xf>
    <xf numFmtId="0" fontId="8" fillId="4" borderId="5" xfId="2" applyFont="1" applyFill="1" applyBorder="1" applyAlignment="1">
      <alignment horizontal="right" vertical="center"/>
    </xf>
    <xf numFmtId="2" fontId="8" fillId="4" borderId="5" xfId="2" applyNumberFormat="1" applyFont="1" applyFill="1" applyBorder="1" applyAlignment="1">
      <alignment horizontal="right" vertical="center"/>
    </xf>
    <xf numFmtId="1" fontId="8" fillId="4" borderId="5" xfId="2" applyNumberFormat="1" applyFont="1" applyFill="1" applyBorder="1" applyAlignment="1">
      <alignment horizontal="right" vertical="center"/>
    </xf>
    <xf numFmtId="0" fontId="68" fillId="4" borderId="2" xfId="0" applyFont="1" applyFill="1" applyBorder="1" applyAlignment="1">
      <alignment vertical="center"/>
    </xf>
    <xf numFmtId="0" fontId="11" fillId="4" borderId="2" xfId="0" applyFont="1" applyFill="1" applyBorder="1" applyAlignment="1">
      <alignment horizontal="right" vertical="center"/>
    </xf>
    <xf numFmtId="0" fontId="8" fillId="3" borderId="2" xfId="2" applyFont="1" applyFill="1" applyBorder="1" applyAlignment="1">
      <alignment horizontal="center" vertical="center"/>
    </xf>
    <xf numFmtId="0" fontId="38" fillId="0" borderId="14" xfId="2" applyFont="1" applyFill="1" applyBorder="1" applyAlignment="1">
      <alignment vertical="center" wrapText="1"/>
    </xf>
    <xf numFmtId="2" fontId="34" fillId="0" borderId="0" xfId="0" applyNumberFormat="1" applyFont="1" applyAlignment="1">
      <alignment vertical="center"/>
    </xf>
    <xf numFmtId="1" fontId="34" fillId="3" borderId="0" xfId="0" applyNumberFormat="1" applyFont="1" applyFill="1"/>
    <xf numFmtId="0" fontId="34" fillId="3" borderId="0" xfId="0" applyFont="1" applyFill="1" applyAlignment="1">
      <alignment vertical="center"/>
    </xf>
    <xf numFmtId="0" fontId="65" fillId="0" borderId="0" xfId="2" applyFont="1" applyFill="1" applyBorder="1" applyAlignment="1">
      <alignment vertical="center"/>
    </xf>
    <xf numFmtId="0" fontId="34" fillId="3" borderId="0" xfId="0" applyFont="1" applyFill="1"/>
    <xf numFmtId="1" fontId="33" fillId="3" borderId="0" xfId="0" applyNumberFormat="1" applyFont="1" applyFill="1"/>
    <xf numFmtId="0" fontId="33" fillId="3" borderId="0" xfId="0" applyFont="1" applyFill="1"/>
    <xf numFmtId="0" fontId="33" fillId="14" borderId="0" xfId="0" applyFont="1" applyFill="1"/>
    <xf numFmtId="0" fontId="8" fillId="3" borderId="2" xfId="2" applyFont="1" applyFill="1" applyBorder="1" applyAlignment="1">
      <alignment horizontal="center" vertical="center"/>
    </xf>
    <xf numFmtId="0" fontId="34" fillId="4" borderId="0" xfId="0" applyFont="1" applyFill="1" applyAlignment="1">
      <alignment vertical="center"/>
    </xf>
    <xf numFmtId="1" fontId="34" fillId="4" borderId="0" xfId="0" applyNumberFormat="1" applyFont="1" applyFill="1" applyAlignment="1">
      <alignment vertical="center"/>
    </xf>
    <xf numFmtId="0" fontId="33" fillId="18" borderId="0" xfId="2" applyFont="1" applyFill="1" applyBorder="1" applyAlignment="1">
      <alignment horizontal="center" vertical="center"/>
    </xf>
    <xf numFmtId="0" fontId="33" fillId="18" borderId="0" xfId="2" applyFont="1" applyFill="1" applyBorder="1" applyAlignment="1">
      <alignment vertical="center"/>
    </xf>
    <xf numFmtId="2" fontId="33" fillId="18" borderId="0" xfId="2" applyNumberFormat="1" applyFont="1" applyFill="1" applyBorder="1" applyAlignment="1">
      <alignment vertical="center"/>
    </xf>
    <xf numFmtId="1" fontId="33" fillId="18" borderId="0" xfId="2" applyNumberFormat="1" applyFont="1" applyFill="1" applyBorder="1" applyAlignment="1">
      <alignment vertical="center"/>
    </xf>
    <xf numFmtId="0" fontId="33" fillId="21" borderId="24" xfId="2" applyFont="1" applyFill="1" applyBorder="1" applyAlignment="1">
      <alignment vertical="center"/>
    </xf>
    <xf numFmtId="0" fontId="38" fillId="4" borderId="12" xfId="2" applyFont="1" applyFill="1" applyBorder="1" applyAlignment="1">
      <alignment horizontal="left" vertical="center"/>
    </xf>
    <xf numFmtId="0" fontId="38" fillId="4" borderId="12" xfId="2" applyFont="1" applyFill="1" applyBorder="1" applyAlignment="1">
      <alignment horizontal="right" vertical="center"/>
    </xf>
    <xf numFmtId="0" fontId="8" fillId="3" borderId="2" xfId="2" applyFont="1" applyFill="1" applyBorder="1" applyAlignment="1">
      <alignment horizontal="center" vertical="center"/>
    </xf>
    <xf numFmtId="0" fontId="34" fillId="3" borderId="24" xfId="2" applyFont="1" applyFill="1" applyBorder="1" applyAlignment="1">
      <alignment horizontal="center" vertical="center"/>
    </xf>
    <xf numFmtId="0" fontId="9" fillId="0" borderId="11" xfId="2" applyFont="1" applyFill="1" applyBorder="1" applyAlignment="1"/>
    <xf numFmtId="1" fontId="33" fillId="14" borderId="0" xfId="0" applyNumberFormat="1" applyFont="1" applyFill="1"/>
    <xf numFmtId="165" fontId="9" fillId="0" borderId="2" xfId="2" applyNumberFormat="1" applyFont="1" applyFill="1" applyBorder="1" applyAlignment="1">
      <alignment vertical="center" wrapText="1"/>
    </xf>
    <xf numFmtId="165" fontId="9" fillId="0" borderId="2" xfId="0" applyNumberFormat="1" applyFont="1" applyBorder="1" applyAlignment="1">
      <alignment vertical="center" wrapText="1"/>
    </xf>
    <xf numFmtId="165" fontId="9" fillId="0" borderId="8" xfId="2" applyNumberFormat="1" applyFont="1" applyFill="1" applyBorder="1" applyAlignment="1">
      <alignment horizontal="right" vertical="center" wrapText="1"/>
    </xf>
    <xf numFmtId="1" fontId="9" fillId="0" borderId="1" xfId="2" applyNumberFormat="1" applyFont="1" applyFill="1" applyBorder="1" applyAlignment="1">
      <alignment horizontal="right" vertical="center"/>
    </xf>
    <xf numFmtId="165" fontId="9" fillId="0" borderId="2" xfId="2" applyNumberFormat="1" applyFont="1" applyFill="1" applyBorder="1" applyAlignment="1">
      <alignment horizontal="right"/>
    </xf>
    <xf numFmtId="2" fontId="15" fillId="0" borderId="8" xfId="2" applyNumberFormat="1" applyFont="1" applyFill="1" applyBorder="1" applyAlignment="1">
      <alignment vertical="center"/>
    </xf>
    <xf numFmtId="2" fontId="15" fillId="0" borderId="8" xfId="2" applyNumberFormat="1" applyFont="1" applyFill="1" applyBorder="1" applyAlignment="1">
      <alignment horizontal="left" vertical="center"/>
    </xf>
    <xf numFmtId="1" fontId="25" fillId="0" borderId="2" xfId="3" applyNumberFormat="1" applyFont="1" applyFill="1" applyBorder="1" applyAlignment="1">
      <alignment horizontal="center" vertical="center"/>
    </xf>
    <xf numFmtId="0" fontId="67" fillId="0" borderId="0" xfId="0" applyFont="1"/>
    <xf numFmtId="1" fontId="67" fillId="0" borderId="0" xfId="0" applyNumberFormat="1" applyFont="1"/>
    <xf numFmtId="0" fontId="8" fillId="3" borderId="2" xfId="2" applyFont="1" applyFill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/>
    </xf>
    <xf numFmtId="0" fontId="71" fillId="4" borderId="0" xfId="2" applyFont="1" applyFill="1" applyAlignment="1">
      <alignment horizontal="center" vertical="center"/>
    </xf>
    <xf numFmtId="0" fontId="34" fillId="4" borderId="0" xfId="0" applyFont="1" applyFill="1"/>
    <xf numFmtId="0" fontId="34" fillId="0" borderId="0" xfId="0" applyFont="1" applyAlignment="1">
      <alignment horizontal="right"/>
    </xf>
    <xf numFmtId="0" fontId="9" fillId="4" borderId="8" xfId="2" applyFont="1" applyFill="1" applyBorder="1" applyAlignment="1">
      <alignment horizontal="right" vertical="center" wrapText="1"/>
    </xf>
    <xf numFmtId="0" fontId="9" fillId="4" borderId="12" xfId="2" applyFont="1" applyFill="1" applyBorder="1" applyAlignment="1">
      <alignment horizontal="left" vertical="center"/>
    </xf>
    <xf numFmtId="1" fontId="9" fillId="0" borderId="2" xfId="2" applyNumberFormat="1" applyFont="1" applyFill="1" applyBorder="1" applyAlignment="1">
      <alignment horizontal="right" vertical="center" wrapText="1"/>
    </xf>
    <xf numFmtId="0" fontId="9" fillId="4" borderId="3" xfId="2" applyFont="1" applyFill="1" applyBorder="1" applyAlignment="1">
      <alignment horizontal="left" vertical="center"/>
    </xf>
    <xf numFmtId="0" fontId="21" fillId="4" borderId="0" xfId="2" applyFont="1" applyFill="1" applyAlignment="1">
      <alignment horizontal="center" vertical="center"/>
    </xf>
    <xf numFmtId="0" fontId="38" fillId="4" borderId="12" xfId="2" applyFont="1" applyFill="1" applyBorder="1" applyAlignment="1">
      <alignment horizontal="right" vertical="center" wrapText="1"/>
    </xf>
    <xf numFmtId="0" fontId="34" fillId="14" borderId="0" xfId="0" applyFont="1" applyFill="1"/>
    <xf numFmtId="2" fontId="61" fillId="3" borderId="2" xfId="2" applyNumberFormat="1" applyFont="1" applyFill="1" applyBorder="1" applyAlignment="1">
      <alignment horizontal="right" vertical="center"/>
    </xf>
    <xf numFmtId="2" fontId="61" fillId="3" borderId="8" xfId="1" applyNumberFormat="1" applyFont="1" applyFill="1" applyBorder="1" applyAlignment="1" applyProtection="1">
      <alignment horizontal="center" vertical="center"/>
    </xf>
    <xf numFmtId="2" fontId="17" fillId="0" borderId="2" xfId="2" applyNumberFormat="1" applyFont="1" applyFill="1" applyBorder="1"/>
    <xf numFmtId="2" fontId="38" fillId="0" borderId="8" xfId="2" applyNumberFormat="1" applyFont="1" applyFill="1" applyBorder="1" applyAlignment="1">
      <alignment horizontal="right" vertical="center"/>
    </xf>
    <xf numFmtId="1" fontId="38" fillId="0" borderId="8" xfId="2" applyNumberFormat="1" applyFont="1" applyFill="1" applyBorder="1" applyAlignment="1">
      <alignment horizontal="right" vertical="center"/>
    </xf>
    <xf numFmtId="1" fontId="38" fillId="0" borderId="8" xfId="2" applyNumberFormat="1" applyFont="1" applyFill="1" applyBorder="1" applyAlignment="1">
      <alignment vertical="center"/>
    </xf>
    <xf numFmtId="1" fontId="9" fillId="0" borderId="1" xfId="2" applyNumberFormat="1" applyFont="1" applyFill="1" applyBorder="1" applyAlignment="1">
      <alignment horizontal="right" vertical="center"/>
    </xf>
    <xf numFmtId="0" fontId="14" fillId="4" borderId="2" xfId="2" applyFont="1" applyFill="1" applyBorder="1" applyAlignment="1">
      <alignment vertical="center"/>
    </xf>
    <xf numFmtId="0" fontId="14" fillId="4" borderId="2" xfId="2" applyFont="1" applyFill="1" applyBorder="1" applyAlignment="1">
      <alignment vertical="center" wrapText="1"/>
    </xf>
    <xf numFmtId="0" fontId="89" fillId="0" borderId="8" xfId="2" applyFont="1" applyFill="1" applyBorder="1" applyAlignment="1">
      <alignment horizontal="right" vertical="center"/>
    </xf>
    <xf numFmtId="0" fontId="70" fillId="14" borderId="2" xfId="2" applyFont="1" applyFill="1" applyBorder="1" applyAlignment="1">
      <alignment horizontal="center" vertical="center"/>
    </xf>
    <xf numFmtId="0" fontId="18" fillId="14" borderId="2" xfId="2" applyFont="1" applyFill="1" applyBorder="1" applyAlignment="1">
      <alignment horizontal="center" vertical="center"/>
    </xf>
    <xf numFmtId="0" fontId="69" fillId="14" borderId="2" xfId="0" applyFont="1" applyFill="1" applyBorder="1" applyAlignment="1">
      <alignment vertical="center"/>
    </xf>
    <xf numFmtId="2" fontId="69" fillId="14" borderId="2" xfId="0" applyNumberFormat="1" applyFont="1" applyFill="1" applyBorder="1" applyAlignment="1">
      <alignment vertical="center"/>
    </xf>
    <xf numFmtId="0" fontId="42" fillId="14" borderId="5" xfId="0" applyFont="1" applyFill="1" applyBorder="1" applyAlignment="1">
      <alignment vertical="center"/>
    </xf>
    <xf numFmtId="0" fontId="5" fillId="14" borderId="5" xfId="0" applyFont="1" applyFill="1" applyBorder="1" applyAlignment="1">
      <alignment vertical="center"/>
    </xf>
    <xf numFmtId="0" fontId="11" fillId="14" borderId="0" xfId="0" applyFont="1" applyFill="1" applyAlignment="1">
      <alignment horizontal="center" vertical="center"/>
    </xf>
    <xf numFmtId="2" fontId="11" fillId="14" borderId="0" xfId="0" applyNumberFormat="1" applyFont="1" applyFill="1" applyAlignment="1">
      <alignment vertical="center"/>
    </xf>
    <xf numFmtId="0" fontId="11" fillId="14" borderId="0" xfId="0" applyFont="1" applyFill="1" applyAlignment="1">
      <alignment vertical="center"/>
    </xf>
    <xf numFmtId="0" fontId="42" fillId="14" borderId="4" xfId="0" applyFont="1" applyFill="1" applyBorder="1" applyAlignment="1"/>
    <xf numFmtId="0" fontId="5" fillId="14" borderId="4" xfId="0" applyFont="1" applyFill="1" applyBorder="1" applyAlignment="1"/>
    <xf numFmtId="0" fontId="0" fillId="14" borderId="0" xfId="0" applyFill="1"/>
    <xf numFmtId="1" fontId="92" fillId="0" borderId="0" xfId="0" applyNumberFormat="1" applyFont="1"/>
    <xf numFmtId="0" fontId="64" fillId="0" borderId="12" xfId="2" applyFont="1" applyFill="1" applyBorder="1" applyAlignment="1">
      <alignment horizontal="right"/>
    </xf>
    <xf numFmtId="0" fontId="64" fillId="0" borderId="16" xfId="2" applyFont="1" applyFill="1" applyBorder="1" applyAlignment="1">
      <alignment horizontal="right"/>
    </xf>
    <xf numFmtId="0" fontId="64" fillId="0" borderId="16" xfId="2" applyFont="1" applyFill="1" applyBorder="1"/>
    <xf numFmtId="0" fontId="15" fillId="4" borderId="2" xfId="2" applyFont="1" applyFill="1" applyBorder="1" applyAlignment="1">
      <alignment vertical="center"/>
    </xf>
    <xf numFmtId="0" fontId="8" fillId="0" borderId="0" xfId="0" applyFont="1" applyAlignment="1">
      <alignment vertical="center"/>
    </xf>
    <xf numFmtId="1" fontId="18" fillId="0" borderId="0" xfId="0" applyNumberFormat="1" applyFont="1" applyAlignment="1">
      <alignment vertical="center"/>
    </xf>
    <xf numFmtId="165" fontId="34" fillId="0" borderId="0" xfId="0" applyNumberFormat="1" applyFont="1"/>
    <xf numFmtId="2" fontId="8" fillId="16" borderId="8" xfId="2" applyNumberFormat="1" applyFont="1" applyFill="1" applyBorder="1" applyAlignment="1">
      <alignment vertical="center"/>
    </xf>
    <xf numFmtId="0" fontId="52" fillId="0" borderId="2" xfId="0" applyFont="1" applyBorder="1" applyAlignment="1">
      <alignment horizontal="right" vertical="top" wrapText="1"/>
    </xf>
    <xf numFmtId="0" fontId="95" fillId="0" borderId="2" xfId="0" applyFont="1" applyBorder="1" applyAlignment="1">
      <alignment horizontal="center"/>
    </xf>
    <xf numFmtId="0" fontId="96" fillId="0" borderId="2" xfId="3" applyFont="1" applyFill="1" applyBorder="1" applyAlignment="1">
      <alignment horizontal="center"/>
    </xf>
    <xf numFmtId="0" fontId="96" fillId="0" borderId="2" xfId="0" applyFont="1" applyBorder="1" applyAlignment="1">
      <alignment horizontal="center"/>
    </xf>
    <xf numFmtId="0" fontId="49" fillId="0" borderId="2" xfId="0" applyFont="1" applyBorder="1" applyAlignment="1">
      <alignment horizontal="right" vertical="top" wrapText="1"/>
    </xf>
    <xf numFmtId="0" fontId="49" fillId="0" borderId="9" xfId="0" applyFont="1" applyBorder="1" applyAlignment="1">
      <alignment vertical="top" wrapText="1"/>
    </xf>
    <xf numFmtId="0" fontId="70" fillId="0" borderId="4" xfId="0" applyFont="1" applyBorder="1" applyAlignment="1">
      <alignment horizontal="center" vertical="top" wrapText="1"/>
    </xf>
    <xf numFmtId="0" fontId="70" fillId="0" borderId="10" xfId="0" applyFont="1" applyBorder="1" applyAlignment="1">
      <alignment horizontal="center" vertical="top" wrapText="1"/>
    </xf>
    <xf numFmtId="0" fontId="91" fillId="0" borderId="2" xfId="0" applyFont="1" applyBorder="1" applyAlignment="1">
      <alignment horizontal="right" vertical="top" wrapText="1"/>
    </xf>
    <xf numFmtId="0" fontId="91" fillId="0" borderId="2" xfId="3" applyFont="1" applyFill="1" applyBorder="1"/>
    <xf numFmtId="0" fontId="49" fillId="0" borderId="2" xfId="0" applyFont="1" applyBorder="1" applyAlignment="1">
      <alignment horizontal="center" vertical="top" wrapText="1"/>
    </xf>
    <xf numFmtId="0" fontId="70" fillId="0" borderId="2" xfId="0" applyFont="1" applyBorder="1" applyAlignment="1">
      <alignment horizontal="center" vertical="top" wrapText="1"/>
    </xf>
    <xf numFmtId="0" fontId="49" fillId="0" borderId="2" xfId="3" applyFont="1" applyFill="1" applyBorder="1" applyAlignment="1">
      <alignment horizontal="right"/>
    </xf>
    <xf numFmtId="0" fontId="70" fillId="0" borderId="2" xfId="3" applyFont="1" applyFill="1" applyBorder="1" applyAlignment="1">
      <alignment horizontal="center"/>
    </xf>
    <xf numFmtId="0" fontId="52" fillId="0" borderId="2" xfId="0" applyFont="1" applyBorder="1" applyAlignment="1">
      <alignment horizontal="right" vertical="center" wrapText="1"/>
    </xf>
    <xf numFmtId="0" fontId="52" fillId="0" borderId="2" xfId="3" applyFont="1" applyFill="1" applyBorder="1" applyAlignment="1">
      <alignment vertical="center"/>
    </xf>
    <xf numFmtId="0" fontId="96" fillId="0" borderId="2" xfId="3" applyFont="1" applyFill="1" applyBorder="1" applyAlignment="1">
      <alignment horizontal="center" vertical="center"/>
    </xf>
    <xf numFmtId="0" fontId="49" fillId="0" borderId="2" xfId="0" applyFont="1" applyBorder="1" applyAlignment="1">
      <alignment horizontal="right"/>
    </xf>
    <xf numFmtId="0" fontId="52" fillId="0" borderId="2" xfId="3" applyFont="1" applyFill="1" applyBorder="1" applyAlignment="1">
      <alignment horizontal="left" vertical="center"/>
    </xf>
    <xf numFmtId="0" fontId="95" fillId="3" borderId="2" xfId="0" applyFont="1" applyFill="1" applyBorder="1" applyAlignment="1">
      <alignment horizontal="center"/>
    </xf>
    <xf numFmtId="0" fontId="96" fillId="3" borderId="2" xfId="3" applyFont="1" applyFill="1" applyBorder="1" applyAlignment="1">
      <alignment horizontal="center"/>
    </xf>
    <xf numFmtId="0" fontId="96" fillId="3" borderId="2" xfId="0" applyFont="1" applyFill="1" applyBorder="1" applyAlignment="1">
      <alignment horizontal="center"/>
    </xf>
    <xf numFmtId="0" fontId="70" fillId="3" borderId="4" xfId="0" applyFont="1" applyFill="1" applyBorder="1" applyAlignment="1">
      <alignment horizontal="center" vertical="top" wrapText="1"/>
    </xf>
    <xf numFmtId="0" fontId="70" fillId="3" borderId="10" xfId="0" applyFont="1" applyFill="1" applyBorder="1" applyAlignment="1">
      <alignment horizontal="center" vertical="top" wrapText="1"/>
    </xf>
    <xf numFmtId="0" fontId="70" fillId="3" borderId="2" xfId="0" applyFont="1" applyFill="1" applyBorder="1" applyAlignment="1">
      <alignment horizontal="center" vertical="top" wrapText="1"/>
    </xf>
    <xf numFmtId="0" fontId="70" fillId="3" borderId="2" xfId="3" applyFont="1" applyFill="1" applyBorder="1" applyAlignment="1">
      <alignment horizontal="center"/>
    </xf>
    <xf numFmtId="0" fontId="96" fillId="3" borderId="2" xfId="3" applyFont="1" applyFill="1" applyBorder="1" applyAlignment="1">
      <alignment horizontal="center" vertical="center"/>
    </xf>
    <xf numFmtId="0" fontId="97" fillId="3" borderId="2" xfId="0" applyFont="1" applyFill="1" applyBorder="1" applyAlignment="1">
      <alignment horizontal="center"/>
    </xf>
    <xf numFmtId="0" fontId="85" fillId="3" borderId="2" xfId="3" applyFont="1" applyFill="1" applyBorder="1" applyAlignment="1">
      <alignment horizontal="center" vertical="center"/>
    </xf>
    <xf numFmtId="0" fontId="94" fillId="3" borderId="2" xfId="0" applyFont="1" applyFill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0" fontId="46" fillId="0" borderId="7" xfId="0" applyFont="1" applyBorder="1" applyAlignment="1">
      <alignment horizontal="center" vertical="center"/>
    </xf>
    <xf numFmtId="0" fontId="38" fillId="0" borderId="2" xfId="0" applyFont="1" applyBorder="1" applyAlignment="1">
      <alignment horizontal="left" vertical="top"/>
    </xf>
    <xf numFmtId="0" fontId="9" fillId="0" borderId="20" xfId="2" applyFont="1" applyFill="1" applyBorder="1" applyAlignment="1">
      <alignment horizontal="right" vertical="center"/>
    </xf>
    <xf numFmtId="0" fontId="8" fillId="16" borderId="21" xfId="2" applyFont="1" applyFill="1" applyBorder="1" applyAlignment="1">
      <alignment vertical="center"/>
    </xf>
    <xf numFmtId="0" fontId="9" fillId="0" borderId="14" xfId="2" applyFont="1" applyFill="1" applyBorder="1" applyAlignment="1">
      <alignment horizontal="right" vertical="center" wrapText="1"/>
    </xf>
    <xf numFmtId="2" fontId="11" fillId="4" borderId="2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1" fontId="9" fillId="0" borderId="2" xfId="2" applyNumberFormat="1" applyFont="1" applyFill="1" applyBorder="1" applyAlignment="1">
      <alignment vertical="center" wrapText="1"/>
    </xf>
    <xf numFmtId="0" fontId="8" fillId="3" borderId="2" xfId="2" applyFont="1" applyFill="1" applyBorder="1" applyAlignment="1">
      <alignment horizontal="center" vertical="center"/>
    </xf>
    <xf numFmtId="0" fontId="8" fillId="3" borderId="11" xfId="2" applyFont="1" applyFill="1" applyBorder="1" applyAlignment="1">
      <alignment horizontal="center" vertical="center"/>
    </xf>
    <xf numFmtId="0" fontId="61" fillId="3" borderId="8" xfId="2" applyFont="1" applyFill="1" applyBorder="1" applyAlignment="1">
      <alignment horizontal="center" vertical="center" wrapText="1"/>
    </xf>
    <xf numFmtId="0" fontId="8" fillId="3" borderId="13" xfId="2" applyFont="1" applyFill="1" applyBorder="1" applyAlignment="1">
      <alignment horizontal="center" vertical="center"/>
    </xf>
    <xf numFmtId="168" fontId="27" fillId="0" borderId="0" xfId="2" applyNumberFormat="1" applyFont="1" applyFill="1" applyBorder="1" applyAlignment="1">
      <alignment horizontal="right" vertical="center"/>
    </xf>
    <xf numFmtId="0" fontId="20" fillId="0" borderId="1" xfId="0" applyFont="1" applyBorder="1" applyAlignment="1">
      <alignment vertical="top"/>
    </xf>
    <xf numFmtId="0" fontId="20" fillId="0" borderId="1" xfId="0" applyFont="1" applyFill="1" applyBorder="1" applyAlignment="1">
      <alignment vertical="top"/>
    </xf>
    <xf numFmtId="0" fontId="9" fillId="0" borderId="1" xfId="2" applyFont="1" applyFill="1" applyBorder="1" applyAlignment="1">
      <alignment horizontal="right" vertical="center" wrapText="1"/>
    </xf>
    <xf numFmtId="0" fontId="64" fillId="0" borderId="0" xfId="0" applyFont="1" applyAlignment="1">
      <alignment vertical="center"/>
    </xf>
    <xf numFmtId="2" fontId="14" fillId="0" borderId="0" xfId="0" applyNumberFormat="1" applyFont="1"/>
    <xf numFmtId="0" fontId="9" fillId="0" borderId="16" xfId="2" applyFont="1" applyFill="1" applyBorder="1"/>
    <xf numFmtId="1" fontId="16" fillId="0" borderId="0" xfId="0" applyNumberFormat="1" applyFont="1" applyAlignment="1">
      <alignment vertical="center"/>
    </xf>
    <xf numFmtId="2" fontId="0" fillId="0" borderId="0" xfId="0" applyNumberFormat="1"/>
    <xf numFmtId="0" fontId="100" fillId="4" borderId="0" xfId="0" applyFont="1" applyFill="1" applyAlignment="1">
      <alignment vertical="center"/>
    </xf>
    <xf numFmtId="0" fontId="100" fillId="0" borderId="0" xfId="0" applyFont="1" applyAlignment="1">
      <alignment vertical="center"/>
    </xf>
    <xf numFmtId="0" fontId="15" fillId="0" borderId="14" xfId="2" applyFont="1" applyFill="1" applyBorder="1" applyAlignment="1">
      <alignment vertical="center"/>
    </xf>
    <xf numFmtId="2" fontId="12" fillId="0" borderId="0" xfId="0" applyNumberFormat="1" applyFont="1"/>
    <xf numFmtId="1" fontId="38" fillId="0" borderId="0" xfId="0" applyNumberFormat="1" applyFont="1"/>
    <xf numFmtId="0" fontId="10" fillId="0" borderId="2" xfId="0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69" fillId="14" borderId="2" xfId="0" applyFont="1" applyFill="1" applyBorder="1" applyAlignment="1">
      <alignment horizontal="center" vertical="center"/>
    </xf>
    <xf numFmtId="2" fontId="69" fillId="14" borderId="2" xfId="0" applyNumberFormat="1" applyFont="1" applyFill="1" applyBorder="1" applyAlignment="1">
      <alignment horizontal="center" vertical="center"/>
    </xf>
    <xf numFmtId="1" fontId="17" fillId="4" borderId="2" xfId="2" applyNumberFormat="1" applyFont="1" applyFill="1" applyBorder="1" applyAlignment="1">
      <alignment horizontal="center" vertical="center"/>
    </xf>
    <xf numFmtId="2" fontId="17" fillId="4" borderId="2" xfId="2" applyNumberFormat="1" applyFont="1" applyFill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1" fontId="69" fillId="14" borderId="2" xfId="0" applyNumberFormat="1" applyFont="1" applyFill="1" applyBorder="1" applyAlignment="1">
      <alignment horizontal="center" vertical="center"/>
    </xf>
    <xf numFmtId="0" fontId="79" fillId="0" borderId="11" xfId="2" applyFont="1" applyFill="1" applyBorder="1" applyAlignment="1">
      <alignment horizontal="center" vertical="center"/>
    </xf>
    <xf numFmtId="2" fontId="81" fillId="0" borderId="22" xfId="2" applyNumberFormat="1" applyFont="1" applyFill="1" applyBorder="1" applyAlignment="1">
      <alignment horizontal="center" vertical="center"/>
    </xf>
    <xf numFmtId="2" fontId="79" fillId="0" borderId="11" xfId="2" applyNumberFormat="1" applyFont="1" applyFill="1" applyBorder="1" applyAlignment="1">
      <alignment horizontal="center" vertical="center"/>
    </xf>
    <xf numFmtId="0" fontId="79" fillId="0" borderId="8" xfId="2" applyFont="1" applyFill="1" applyBorder="1" applyAlignment="1">
      <alignment horizontal="center" vertical="center"/>
    </xf>
    <xf numFmtId="2" fontId="79" fillId="0" borderId="8" xfId="2" applyNumberFormat="1" applyFont="1" applyFill="1" applyBorder="1" applyAlignment="1">
      <alignment horizontal="center" vertical="center"/>
    </xf>
    <xf numFmtId="2" fontId="81" fillId="0" borderId="0" xfId="2" applyNumberFormat="1" applyFont="1" applyFill="1" applyBorder="1" applyAlignment="1">
      <alignment horizontal="center" vertical="center"/>
    </xf>
    <xf numFmtId="2" fontId="81" fillId="0" borderId="2" xfId="2" applyNumberFormat="1" applyFont="1" applyFill="1" applyBorder="1" applyAlignment="1">
      <alignment horizontal="center" vertical="center"/>
    </xf>
    <xf numFmtId="0" fontId="79" fillId="0" borderId="14" xfId="2" applyFont="1" applyFill="1" applyBorder="1" applyAlignment="1">
      <alignment horizontal="center" vertical="center"/>
    </xf>
    <xf numFmtId="0" fontId="79" fillId="0" borderId="19" xfId="2" applyFont="1" applyFill="1" applyBorder="1" applyAlignment="1">
      <alignment horizontal="center" vertical="center"/>
    </xf>
    <xf numFmtId="1" fontId="79" fillId="0" borderId="14" xfId="2" applyNumberFormat="1" applyFont="1" applyFill="1" applyBorder="1" applyAlignment="1">
      <alignment horizontal="center" vertical="center"/>
    </xf>
    <xf numFmtId="1" fontId="79" fillId="0" borderId="8" xfId="2" applyNumberFormat="1" applyFont="1" applyFill="1" applyBorder="1" applyAlignment="1">
      <alignment horizontal="center" vertical="center"/>
    </xf>
    <xf numFmtId="1" fontId="79" fillId="0" borderId="19" xfId="2" applyNumberFormat="1" applyFont="1" applyFill="1" applyBorder="1" applyAlignment="1">
      <alignment horizontal="center" vertical="center"/>
    </xf>
    <xf numFmtId="0" fontId="65" fillId="0" borderId="2" xfId="2" applyFont="1" applyFill="1" applyBorder="1" applyAlignment="1">
      <alignment horizontal="center" vertical="center"/>
    </xf>
    <xf numFmtId="2" fontId="81" fillId="0" borderId="31" xfId="2" applyNumberFormat="1" applyFont="1" applyFill="1" applyBorder="1" applyAlignment="1">
      <alignment horizontal="center" vertical="center"/>
    </xf>
    <xf numFmtId="1" fontId="77" fillId="3" borderId="8" xfId="2" applyNumberFormat="1" applyFont="1" applyFill="1" applyBorder="1" applyAlignment="1">
      <alignment horizontal="center" vertical="center"/>
    </xf>
    <xf numFmtId="2" fontId="77" fillId="3" borderId="8" xfId="2" applyNumberFormat="1" applyFont="1" applyFill="1" applyBorder="1" applyAlignment="1">
      <alignment horizontal="center" vertical="center"/>
    </xf>
    <xf numFmtId="0" fontId="17" fillId="0" borderId="2" xfId="2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center" wrapText="1"/>
    </xf>
    <xf numFmtId="1" fontId="20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" fontId="38" fillId="0" borderId="11" xfId="2" applyNumberFormat="1" applyFont="1" applyFill="1" applyBorder="1" applyAlignment="1">
      <alignment vertical="center"/>
    </xf>
    <xf numFmtId="0" fontId="9" fillId="0" borderId="12" xfId="2" applyFont="1" applyFill="1" applyBorder="1" applyAlignment="1">
      <alignment vertical="center" wrapText="1"/>
    </xf>
    <xf numFmtId="0" fontId="9" fillId="0" borderId="24" xfId="2" applyFont="1" applyFill="1" applyBorder="1" applyAlignment="1">
      <alignment vertical="center" wrapText="1"/>
    </xf>
    <xf numFmtId="0" fontId="34" fillId="4" borderId="16" xfId="2" applyFont="1" applyFill="1" applyBorder="1" applyAlignment="1">
      <alignment horizontal="right" vertical="center" wrapText="1"/>
    </xf>
    <xf numFmtId="0" fontId="38" fillId="4" borderId="16" xfId="2" applyFont="1" applyFill="1" applyBorder="1" applyAlignment="1">
      <alignment horizontal="left" vertical="center"/>
    </xf>
    <xf numFmtId="0" fontId="38" fillId="4" borderId="16" xfId="2" applyFont="1" applyFill="1" applyBorder="1" applyAlignment="1">
      <alignment horizontal="right" vertical="center"/>
    </xf>
    <xf numFmtId="0" fontId="15" fillId="0" borderId="3" xfId="2" applyFont="1" applyFill="1" applyBorder="1" applyAlignment="1">
      <alignment vertical="center"/>
    </xf>
    <xf numFmtId="0" fontId="39" fillId="0" borderId="2" xfId="0" applyFont="1" applyBorder="1" applyAlignment="1">
      <alignment horizontal="left" vertical="center"/>
    </xf>
    <xf numFmtId="0" fontId="68" fillId="0" borderId="2" xfId="0" applyFont="1" applyBorder="1" applyAlignment="1">
      <alignment horizontal="left" vertical="center"/>
    </xf>
    <xf numFmtId="0" fontId="5" fillId="14" borderId="5" xfId="0" applyFont="1" applyFill="1" applyBorder="1" applyAlignment="1">
      <alignment horizontal="left" vertical="center"/>
    </xf>
    <xf numFmtId="0" fontId="68" fillId="4" borderId="2" xfId="0" applyFont="1" applyFill="1" applyBorder="1" applyAlignment="1">
      <alignment horizontal="left" vertical="center"/>
    </xf>
    <xf numFmtId="0" fontId="68" fillId="0" borderId="2" xfId="0" applyFont="1" applyBorder="1" applyAlignment="1">
      <alignment horizontal="left" vertical="center" wrapText="1"/>
    </xf>
    <xf numFmtId="2" fontId="8" fillId="16" borderId="11" xfId="2" applyNumberFormat="1" applyFont="1" applyFill="1" applyBorder="1" applyAlignment="1">
      <alignment vertical="center"/>
    </xf>
    <xf numFmtId="0" fontId="63" fillId="0" borderId="2" xfId="0" applyFont="1" applyBorder="1" applyAlignment="1">
      <alignment vertical="top" wrapText="1"/>
    </xf>
    <xf numFmtId="1" fontId="63" fillId="0" borderId="2" xfId="0" applyNumberFormat="1" applyFont="1" applyBorder="1" applyAlignment="1">
      <alignment vertical="top" wrapText="1"/>
    </xf>
    <xf numFmtId="0" fontId="79" fillId="0" borderId="20" xfId="2" applyFont="1" applyFill="1" applyBorder="1" applyAlignment="1">
      <alignment horizontal="center" vertical="center"/>
    </xf>
    <xf numFmtId="2" fontId="81" fillId="0" borderId="1" xfId="2" applyNumberFormat="1" applyFont="1" applyFill="1" applyBorder="1" applyAlignment="1">
      <alignment horizontal="center" vertical="center"/>
    </xf>
    <xf numFmtId="0" fontId="79" fillId="0" borderId="16" xfId="2" applyFont="1" applyFill="1" applyBorder="1" applyAlignment="1">
      <alignment horizontal="center" vertical="center"/>
    </xf>
    <xf numFmtId="2" fontId="79" fillId="0" borderId="16" xfId="2" applyNumberFormat="1" applyFont="1" applyFill="1" applyBorder="1" applyAlignment="1">
      <alignment horizontal="center" vertical="center"/>
    </xf>
    <xf numFmtId="0" fontId="79" fillId="0" borderId="2" xfId="2" applyFont="1" applyFill="1" applyBorder="1" applyAlignment="1">
      <alignment horizontal="center" vertical="center"/>
    </xf>
    <xf numFmtId="0" fontId="34" fillId="0" borderId="0" xfId="0" quotePrefix="1" applyFont="1" applyAlignment="1">
      <alignment vertical="center"/>
    </xf>
    <xf numFmtId="1" fontId="34" fillId="20" borderId="11" xfId="2" applyNumberFormat="1" applyFont="1" applyFill="1" applyBorder="1" applyAlignment="1">
      <alignment horizontal="center" vertical="center"/>
    </xf>
    <xf numFmtId="0" fontId="34" fillId="0" borderId="2" xfId="0" quotePrefix="1" applyFont="1" applyBorder="1" applyAlignment="1">
      <alignment vertic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8" fillId="0" borderId="0" xfId="0" applyFont="1" applyBorder="1" applyAlignment="1">
      <alignment vertical="center"/>
    </xf>
    <xf numFmtId="0" fontId="9" fillId="0" borderId="8" xfId="2" applyFont="1" applyFill="1" applyBorder="1" applyAlignment="1">
      <alignment horizontal="left" vertical="center"/>
    </xf>
    <xf numFmtId="0" fontId="8" fillId="16" borderId="25" xfId="2" applyFont="1" applyFill="1" applyBorder="1" applyAlignment="1">
      <alignment horizontal="center" vertical="center"/>
    </xf>
    <xf numFmtId="0" fontId="2" fillId="0" borderId="0" xfId="3"/>
    <xf numFmtId="169" fontId="0" fillId="0" borderId="0" xfId="0" applyNumberFormat="1"/>
    <xf numFmtId="1" fontId="64" fillId="4" borderId="2" xfId="2" applyNumberFormat="1" applyFont="1" applyFill="1" applyBorder="1" applyAlignment="1">
      <alignment horizontal="right" vertical="center"/>
    </xf>
    <xf numFmtId="165" fontId="64" fillId="0" borderId="2" xfId="2" applyNumberFormat="1" applyFont="1" applyFill="1" applyBorder="1"/>
    <xf numFmtId="165" fontId="15" fillId="0" borderId="10" xfId="2" applyNumberFormat="1" applyFont="1" applyFill="1" applyBorder="1"/>
    <xf numFmtId="0" fontId="14" fillId="4" borderId="0" xfId="0" applyFont="1" applyFill="1" applyAlignment="1">
      <alignment horizontal="center"/>
    </xf>
    <xf numFmtId="0" fontId="38" fillId="0" borderId="8" xfId="2" applyFont="1" applyFill="1" applyBorder="1" applyAlignment="1">
      <alignment horizontal="center" vertical="center"/>
    </xf>
    <xf numFmtId="0" fontId="38" fillId="0" borderId="13" xfId="2" applyFont="1" applyFill="1" applyBorder="1" applyAlignment="1">
      <alignment horizontal="center" vertical="center" wrapText="1"/>
    </xf>
    <xf numFmtId="0" fontId="38" fillId="0" borderId="2" xfId="2" applyFont="1" applyFill="1" applyBorder="1" applyAlignment="1">
      <alignment horizontal="center" vertical="center"/>
    </xf>
    <xf numFmtId="0" fontId="38" fillId="0" borderId="8" xfId="2" applyFont="1" applyFill="1" applyBorder="1" applyAlignment="1">
      <alignment horizontal="center" vertical="center" wrapText="1"/>
    </xf>
    <xf numFmtId="1" fontId="33" fillId="3" borderId="8" xfId="2" applyNumberFormat="1" applyFont="1" applyFill="1" applyBorder="1" applyAlignment="1">
      <alignment horizontal="center" vertical="center"/>
    </xf>
    <xf numFmtId="165" fontId="33" fillId="3" borderId="8" xfId="2" applyNumberFormat="1" applyFont="1" applyFill="1" applyBorder="1" applyAlignment="1">
      <alignment horizontal="center" vertical="center"/>
    </xf>
    <xf numFmtId="165" fontId="34" fillId="3" borderId="8" xfId="2" applyNumberFormat="1" applyFont="1" applyFill="1" applyBorder="1" applyAlignment="1">
      <alignment horizontal="center" vertical="center"/>
    </xf>
    <xf numFmtId="1" fontId="34" fillId="3" borderId="8" xfId="2" applyNumberFormat="1" applyFont="1" applyFill="1" applyBorder="1" applyAlignment="1">
      <alignment horizontal="center" vertical="center"/>
    </xf>
    <xf numFmtId="0" fontId="38" fillId="0" borderId="12" xfId="2" applyFont="1" applyFill="1" applyBorder="1" applyAlignment="1">
      <alignment horizontal="center" vertical="center"/>
    </xf>
    <xf numFmtId="0" fontId="38" fillId="4" borderId="12" xfId="2" applyFont="1" applyFill="1" applyBorder="1" applyAlignment="1">
      <alignment horizontal="center" vertical="center"/>
    </xf>
    <xf numFmtId="1" fontId="38" fillId="0" borderId="8" xfId="2" applyNumberFormat="1" applyFont="1" applyFill="1" applyBorder="1" applyAlignment="1">
      <alignment horizontal="center" vertical="center"/>
    </xf>
    <xf numFmtId="0" fontId="17" fillId="0" borderId="13" xfId="2" applyFont="1" applyFill="1" applyBorder="1" applyAlignment="1">
      <alignment vertical="center"/>
    </xf>
    <xf numFmtId="0" fontId="10" fillId="0" borderId="9" xfId="0" applyFont="1" applyBorder="1"/>
    <xf numFmtId="2" fontId="33" fillId="3" borderId="0" xfId="0" applyNumberFormat="1" applyFont="1" applyFill="1"/>
    <xf numFmtId="166" fontId="34" fillId="0" borderId="0" xfId="0" applyNumberFormat="1" applyFont="1"/>
    <xf numFmtId="0" fontId="38" fillId="0" borderId="9" xfId="0" applyFont="1" applyBorder="1" applyAlignment="1">
      <alignment vertical="center"/>
    </xf>
    <xf numFmtId="0" fontId="33" fillId="3" borderId="11" xfId="2" applyFont="1" applyFill="1" applyBorder="1" applyAlignment="1">
      <alignment horizontal="center" vertical="center"/>
    </xf>
    <xf numFmtId="1" fontId="9" fillId="0" borderId="2" xfId="2" applyNumberFormat="1" applyFont="1" applyFill="1" applyBorder="1" applyAlignment="1">
      <alignment vertical="top" wrapText="1"/>
    </xf>
    <xf numFmtId="165" fontId="33" fillId="20" borderId="8" xfId="2" applyNumberFormat="1" applyFont="1" applyFill="1" applyBorder="1" applyAlignment="1">
      <alignment horizontal="center" vertical="center"/>
    </xf>
    <xf numFmtId="0" fontId="33" fillId="20" borderId="8" xfId="2" applyFont="1" applyFill="1" applyBorder="1" applyAlignment="1">
      <alignment horizontal="center" vertical="center"/>
    </xf>
    <xf numFmtId="1" fontId="33" fillId="20" borderId="8" xfId="2" applyNumberFormat="1" applyFont="1" applyFill="1" applyBorder="1" applyAlignment="1">
      <alignment horizontal="center" vertical="center"/>
    </xf>
    <xf numFmtId="165" fontId="34" fillId="20" borderId="11" xfId="2" applyNumberFormat="1" applyFont="1" applyFill="1" applyBorder="1" applyAlignment="1">
      <alignment horizontal="center" vertical="center"/>
    </xf>
    <xf numFmtId="0" fontId="34" fillId="20" borderId="11" xfId="2" applyFont="1" applyFill="1" applyBorder="1" applyAlignment="1">
      <alignment horizontal="center" vertical="center"/>
    </xf>
    <xf numFmtId="1" fontId="34" fillId="3" borderId="2" xfId="2" applyNumberFormat="1" applyFont="1" applyFill="1" applyBorder="1" applyAlignment="1">
      <alignment horizontal="center" vertical="center"/>
    </xf>
    <xf numFmtId="2" fontId="38" fillId="0" borderId="8" xfId="2" applyNumberFormat="1" applyFont="1" applyFill="1" applyBorder="1" applyAlignment="1">
      <alignment vertical="center"/>
    </xf>
    <xf numFmtId="0" fontId="38" fillId="0" borderId="11" xfId="2" applyFont="1" applyFill="1" applyBorder="1" applyAlignment="1">
      <alignment horizontal="right" vertical="center"/>
    </xf>
    <xf numFmtId="0" fontId="38" fillId="0" borderId="11" xfId="2" applyFont="1" applyFill="1" applyBorder="1" applyAlignment="1">
      <alignment vertical="center"/>
    </xf>
    <xf numFmtId="0" fontId="33" fillId="20" borderId="25" xfId="2" applyFont="1" applyFill="1" applyBorder="1" applyAlignment="1">
      <alignment vertical="center"/>
    </xf>
    <xf numFmtId="0" fontId="38" fillId="4" borderId="0" xfId="2" applyFont="1" applyFill="1" applyBorder="1" applyAlignment="1">
      <alignment horizontal="right" vertical="center"/>
    </xf>
    <xf numFmtId="165" fontId="11" fillId="0" borderId="0" xfId="2" applyNumberFormat="1" applyFont="1" applyFill="1" applyBorder="1" applyAlignment="1">
      <alignment vertical="center"/>
    </xf>
    <xf numFmtId="0" fontId="11" fillId="0" borderId="0" xfId="2" applyFont="1" applyFill="1" applyBorder="1" applyAlignment="1">
      <alignment horizontal="right" vertical="center"/>
    </xf>
    <xf numFmtId="165" fontId="33" fillId="3" borderId="2" xfId="2" applyNumberFormat="1" applyFont="1" applyFill="1" applyBorder="1" applyAlignment="1">
      <alignment horizontal="center" vertical="center"/>
    </xf>
    <xf numFmtId="1" fontId="33" fillId="3" borderId="2" xfId="2" applyNumberFormat="1" applyFont="1" applyFill="1" applyBorder="1" applyAlignment="1">
      <alignment horizontal="center" vertical="center"/>
    </xf>
    <xf numFmtId="165" fontId="34" fillId="3" borderId="10" xfId="2" applyNumberFormat="1" applyFont="1" applyFill="1" applyBorder="1" applyAlignment="1">
      <alignment horizontal="center" vertical="center"/>
    </xf>
    <xf numFmtId="0" fontId="38" fillId="0" borderId="12" xfId="2" applyFont="1" applyFill="1" applyBorder="1" applyAlignment="1">
      <alignment vertical="center"/>
    </xf>
    <xf numFmtId="0" fontId="38" fillId="0" borderId="13" xfId="2" applyFont="1" applyFill="1" applyBorder="1" applyAlignment="1">
      <alignment vertical="center" wrapText="1"/>
    </xf>
    <xf numFmtId="0" fontId="38" fillId="0" borderId="16" xfId="2" applyFont="1" applyFill="1" applyBorder="1" applyAlignment="1">
      <alignment vertical="center"/>
    </xf>
    <xf numFmtId="165" fontId="34" fillId="3" borderId="11" xfId="2" applyNumberFormat="1" applyFont="1" applyFill="1" applyBorder="1" applyAlignment="1">
      <alignment horizontal="center" vertical="center"/>
    </xf>
    <xf numFmtId="1" fontId="34" fillId="3" borderId="11" xfId="2" applyNumberFormat="1" applyFont="1" applyFill="1" applyBorder="1" applyAlignment="1">
      <alignment horizontal="center" vertical="center"/>
    </xf>
    <xf numFmtId="0" fontId="38" fillId="0" borderId="27" xfId="2" applyFont="1" applyFill="1" applyBorder="1" applyAlignment="1">
      <alignment horizontal="right" vertical="center"/>
    </xf>
    <xf numFmtId="0" fontId="11" fillId="0" borderId="27" xfId="2" applyFont="1" applyFill="1" applyBorder="1" applyAlignment="1">
      <alignment vertical="center"/>
    </xf>
    <xf numFmtId="165" fontId="11" fillId="0" borderId="27" xfId="2" applyNumberFormat="1" applyFont="1" applyFill="1" applyBorder="1" applyAlignment="1">
      <alignment vertical="center"/>
    </xf>
    <xf numFmtId="1" fontId="11" fillId="0" borderId="27" xfId="2" applyNumberFormat="1" applyFont="1" applyFill="1" applyBorder="1" applyAlignment="1">
      <alignment vertical="center"/>
    </xf>
    <xf numFmtId="0" fontId="11" fillId="0" borderId="27" xfId="2" applyFont="1" applyFill="1" applyBorder="1" applyAlignment="1">
      <alignment horizontal="right" vertical="center"/>
    </xf>
    <xf numFmtId="0" fontId="33" fillId="3" borderId="17" xfId="2" applyFont="1" applyFill="1" applyBorder="1" applyAlignment="1">
      <alignment vertical="center"/>
    </xf>
    <xf numFmtId="0" fontId="33" fillId="3" borderId="25" xfId="2" applyFont="1" applyFill="1" applyBorder="1" applyAlignment="1">
      <alignment vertical="center"/>
    </xf>
    <xf numFmtId="0" fontId="38" fillId="0" borderId="14" xfId="2" applyFont="1" applyFill="1" applyBorder="1" applyAlignment="1">
      <alignment vertical="center"/>
    </xf>
    <xf numFmtId="0" fontId="38" fillId="0" borderId="8" xfId="0" applyNumberFormat="1" applyFont="1" applyFill="1" applyBorder="1" applyAlignment="1">
      <alignment horizontal="right" vertical="center" wrapText="1"/>
    </xf>
    <xf numFmtId="0" fontId="38" fillId="0" borderId="28" xfId="2" applyFont="1" applyFill="1" applyBorder="1" applyAlignment="1">
      <alignment vertical="center"/>
    </xf>
    <xf numFmtId="0" fontId="38" fillId="0" borderId="10" xfId="2" applyFont="1" applyFill="1" applyBorder="1" applyAlignment="1">
      <alignment vertical="center"/>
    </xf>
    <xf numFmtId="0" fontId="38" fillId="0" borderId="33" xfId="2" applyFont="1" applyFill="1" applyBorder="1" applyAlignment="1">
      <alignment vertical="center"/>
    </xf>
    <xf numFmtId="0" fontId="33" fillId="3" borderId="8" xfId="2" applyFont="1" applyFill="1" applyBorder="1" applyAlignment="1">
      <alignment horizontal="right" vertical="center"/>
    </xf>
    <xf numFmtId="0" fontId="32" fillId="0" borderId="0" xfId="2" applyFont="1" applyFill="1" applyBorder="1" applyAlignment="1">
      <alignment horizontal="right" vertical="center"/>
    </xf>
    <xf numFmtId="165" fontId="32" fillId="0" borderId="0" xfId="2" applyNumberFormat="1" applyFont="1" applyFill="1" applyBorder="1" applyAlignment="1">
      <alignment vertical="center"/>
    </xf>
    <xf numFmtId="0" fontId="38" fillId="0" borderId="20" xfId="2" applyFont="1" applyFill="1" applyBorder="1" applyAlignment="1">
      <alignment vertical="center" wrapText="1"/>
    </xf>
    <xf numFmtId="165" fontId="33" fillId="3" borderId="11" xfId="2" applyNumberFormat="1" applyFont="1" applyFill="1" applyBorder="1" applyAlignment="1">
      <alignment horizontal="center" vertical="center"/>
    </xf>
    <xf numFmtId="1" fontId="33" fillId="3" borderId="11" xfId="2" applyNumberFormat="1" applyFont="1" applyFill="1" applyBorder="1" applyAlignment="1">
      <alignment horizontal="center" vertical="center"/>
    </xf>
    <xf numFmtId="165" fontId="34" fillId="3" borderId="2" xfId="2" applyNumberFormat="1" applyFont="1" applyFill="1" applyBorder="1" applyAlignment="1">
      <alignment horizontal="center" vertical="center"/>
    </xf>
    <xf numFmtId="0" fontId="38" fillId="0" borderId="2" xfId="2" applyFont="1" applyFill="1" applyBorder="1" applyAlignment="1">
      <alignment horizontal="left" vertical="center" wrapText="1"/>
    </xf>
    <xf numFmtId="0" fontId="38" fillId="0" borderId="2" xfId="2" applyFont="1" applyFill="1" applyBorder="1" applyAlignment="1">
      <alignment vertical="center" wrapText="1"/>
    </xf>
    <xf numFmtId="1" fontId="38" fillId="0" borderId="2" xfId="2" applyNumberFormat="1" applyFont="1" applyFill="1" applyBorder="1" applyAlignment="1">
      <alignment vertical="center"/>
    </xf>
    <xf numFmtId="0" fontId="33" fillId="3" borderId="12" xfId="2" applyFont="1" applyFill="1" applyBorder="1" applyAlignment="1">
      <alignment horizontal="right" vertical="center"/>
    </xf>
    <xf numFmtId="2" fontId="33" fillId="3" borderId="8" xfId="2" applyNumberFormat="1" applyFont="1" applyFill="1" applyBorder="1" applyAlignment="1">
      <alignment horizontal="right" vertical="center"/>
    </xf>
    <xf numFmtId="0" fontId="38" fillId="0" borderId="11" xfId="2" applyFont="1" applyFill="1" applyBorder="1" applyAlignment="1">
      <alignment horizontal="right" vertical="center" wrapText="1"/>
    </xf>
    <xf numFmtId="0" fontId="38" fillId="0" borderId="12" xfId="2" applyFont="1" applyFill="1" applyBorder="1" applyAlignment="1">
      <alignment horizontal="right" vertical="center"/>
    </xf>
    <xf numFmtId="1" fontId="33" fillId="3" borderId="11" xfId="2" applyNumberFormat="1" applyFont="1" applyFill="1" applyBorder="1" applyAlignment="1">
      <alignment vertical="center"/>
    </xf>
    <xf numFmtId="0" fontId="32" fillId="0" borderId="27" xfId="2" applyFont="1" applyFill="1" applyBorder="1" applyAlignment="1">
      <alignment vertical="center"/>
    </xf>
    <xf numFmtId="1" fontId="103" fillId="0" borderId="27" xfId="2" applyNumberFormat="1" applyFont="1" applyFill="1" applyBorder="1" applyAlignment="1">
      <alignment vertical="center"/>
    </xf>
    <xf numFmtId="1" fontId="32" fillId="0" borderId="27" xfId="2" applyNumberFormat="1" applyFont="1" applyFill="1" applyBorder="1" applyAlignment="1">
      <alignment vertical="center"/>
    </xf>
    <xf numFmtId="0" fontId="104" fillId="0" borderId="8" xfId="2" applyFont="1" applyFill="1" applyBorder="1" applyAlignment="1">
      <alignment horizontal="right" vertical="center"/>
    </xf>
    <xf numFmtId="0" fontId="33" fillId="3" borderId="34" xfId="2" applyFont="1" applyFill="1" applyBorder="1" applyAlignment="1">
      <alignment vertical="center"/>
    </xf>
    <xf numFmtId="2" fontId="33" fillId="3" borderId="23" xfId="2" applyNumberFormat="1" applyFont="1" applyFill="1" applyBorder="1" applyAlignment="1">
      <alignment horizontal="right" vertical="center"/>
    </xf>
    <xf numFmtId="1" fontId="33" fillId="3" borderId="24" xfId="2" applyNumberFormat="1" applyFont="1" applyFill="1" applyBorder="1" applyAlignment="1">
      <alignment horizontal="right" vertical="center"/>
    </xf>
    <xf numFmtId="0" fontId="33" fillId="3" borderId="24" xfId="2" applyFont="1" applyFill="1" applyBorder="1" applyAlignment="1">
      <alignment vertical="center"/>
    </xf>
    <xf numFmtId="1" fontId="33" fillId="3" borderId="24" xfId="2" applyNumberFormat="1" applyFont="1" applyFill="1" applyBorder="1" applyAlignment="1">
      <alignment vertical="center"/>
    </xf>
    <xf numFmtId="0" fontId="104" fillId="0" borderId="0" xfId="2" applyFont="1" applyFill="1" applyBorder="1" applyAlignment="1">
      <alignment horizontal="right" vertical="center"/>
    </xf>
    <xf numFmtId="0" fontId="104" fillId="0" borderId="0" xfId="2" applyFont="1" applyFill="1" applyBorder="1" applyAlignment="1">
      <alignment vertical="center"/>
    </xf>
    <xf numFmtId="165" fontId="104" fillId="0" borderId="0" xfId="2" applyNumberFormat="1" applyFont="1" applyFill="1" applyBorder="1" applyAlignment="1">
      <alignment horizontal="right" vertical="center"/>
    </xf>
    <xf numFmtId="1" fontId="104" fillId="0" borderId="0" xfId="2" applyNumberFormat="1" applyFont="1" applyFill="1" applyBorder="1" applyAlignment="1">
      <alignment horizontal="right" vertical="center"/>
    </xf>
    <xf numFmtId="1" fontId="104" fillId="0" borderId="0" xfId="2" applyNumberFormat="1" applyFont="1" applyFill="1" applyBorder="1" applyAlignment="1">
      <alignment vertical="center"/>
    </xf>
    <xf numFmtId="0" fontId="38" fillId="0" borderId="11" xfId="2" applyFont="1" applyFill="1" applyBorder="1" applyAlignment="1">
      <alignment vertical="center" wrapText="1"/>
    </xf>
    <xf numFmtId="1" fontId="38" fillId="9" borderId="8" xfId="0" applyNumberFormat="1" applyFont="1" applyFill="1" applyBorder="1" applyAlignment="1">
      <alignment horizontal="right" vertical="center"/>
    </xf>
    <xf numFmtId="0" fontId="34" fillId="0" borderId="12" xfId="2" applyFont="1" applyFill="1" applyBorder="1" applyAlignment="1">
      <alignment horizontal="right" vertical="center"/>
    </xf>
    <xf numFmtId="0" fontId="34" fillId="0" borderId="8" xfId="2" applyFont="1" applyFill="1" applyBorder="1" applyAlignment="1">
      <alignment vertical="center"/>
    </xf>
    <xf numFmtId="0" fontId="34" fillId="0" borderId="12" xfId="2" applyFont="1" applyFill="1" applyBorder="1" applyAlignment="1">
      <alignment vertical="center"/>
    </xf>
    <xf numFmtId="1" fontId="33" fillId="3" borderId="13" xfId="2" applyNumberFormat="1" applyFont="1" applyFill="1" applyBorder="1" applyAlignment="1">
      <alignment horizontal="center" vertical="center"/>
    </xf>
    <xf numFmtId="1" fontId="34" fillId="3" borderId="13" xfId="2" applyNumberFormat="1" applyFont="1" applyFill="1" applyBorder="1" applyAlignment="1">
      <alignment horizontal="center" vertical="center"/>
    </xf>
    <xf numFmtId="1" fontId="38" fillId="0" borderId="14" xfId="2" applyNumberFormat="1" applyFont="1" applyFill="1" applyBorder="1" applyAlignment="1">
      <alignment vertical="center"/>
    </xf>
    <xf numFmtId="0" fontId="33" fillId="3" borderId="2" xfId="2" applyFont="1" applyFill="1" applyBorder="1" applyAlignment="1">
      <alignment horizontal="right" vertical="center"/>
    </xf>
    <xf numFmtId="0" fontId="38" fillId="9" borderId="8" xfId="2" applyFont="1" applyFill="1" applyBorder="1" applyAlignment="1">
      <alignment vertical="center" wrapText="1"/>
    </xf>
    <xf numFmtId="0" fontId="35" fillId="0" borderId="0" xfId="2" applyFont="1" applyFill="1" applyAlignment="1">
      <alignment vertical="center"/>
    </xf>
    <xf numFmtId="1" fontId="33" fillId="3" borderId="8" xfId="2" applyNumberFormat="1" applyFont="1" applyFill="1" applyBorder="1" applyAlignment="1">
      <alignment horizontal="right" vertical="center"/>
    </xf>
    <xf numFmtId="2" fontId="33" fillId="3" borderId="12" xfId="2" applyNumberFormat="1" applyFont="1" applyFill="1" applyBorder="1" applyAlignment="1">
      <alignment horizontal="right" vertical="center"/>
    </xf>
    <xf numFmtId="0" fontId="34" fillId="0" borderId="8" xfId="2" applyFont="1" applyFill="1" applyBorder="1" applyAlignment="1">
      <alignment horizontal="right" vertical="center"/>
    </xf>
    <xf numFmtId="2" fontId="33" fillId="3" borderId="2" xfId="2" applyNumberFormat="1" applyFont="1" applyFill="1" applyBorder="1" applyAlignment="1">
      <alignment horizontal="right" vertical="center"/>
    </xf>
    <xf numFmtId="1" fontId="33" fillId="3" borderId="2" xfId="2" applyNumberFormat="1" applyFont="1" applyFill="1" applyBorder="1" applyAlignment="1">
      <alignment vertical="center"/>
    </xf>
    <xf numFmtId="1" fontId="33" fillId="3" borderId="2" xfId="2" applyNumberFormat="1" applyFont="1" applyFill="1" applyBorder="1" applyAlignment="1">
      <alignment horizontal="right" vertical="center"/>
    </xf>
    <xf numFmtId="1" fontId="38" fillId="0" borderId="11" xfId="2" applyNumberFormat="1" applyFont="1" applyFill="1" applyBorder="1" applyAlignment="1">
      <alignment horizontal="right" vertical="center"/>
    </xf>
    <xf numFmtId="1" fontId="38" fillId="0" borderId="13" xfId="2" applyNumberFormat="1" applyFont="1" applyFill="1" applyBorder="1" applyAlignment="1">
      <alignment horizontal="right" vertical="center"/>
    </xf>
    <xf numFmtId="0" fontId="33" fillId="3" borderId="8" xfId="2" applyFont="1" applyFill="1" applyBorder="1"/>
    <xf numFmtId="0" fontId="11" fillId="0" borderId="0" xfId="2" applyFont="1" applyFill="1"/>
    <xf numFmtId="2" fontId="11" fillId="0" borderId="0" xfId="2" applyNumberFormat="1" applyFont="1" applyFill="1"/>
    <xf numFmtId="165" fontId="11" fillId="0" borderId="0" xfId="2" applyNumberFormat="1" applyFont="1" applyFill="1"/>
    <xf numFmtId="0" fontId="34" fillId="0" borderId="0" xfId="2" applyFont="1" applyFill="1"/>
    <xf numFmtId="0" fontId="77" fillId="3" borderId="8" xfId="2" applyFont="1" applyFill="1" applyBorder="1" applyAlignment="1">
      <alignment horizontal="center" wrapText="1"/>
    </xf>
    <xf numFmtId="165" fontId="77" fillId="3" borderId="8" xfId="2" applyNumberFormat="1" applyFont="1" applyFill="1" applyBorder="1" applyAlignment="1">
      <alignment horizontal="center" wrapText="1"/>
    </xf>
    <xf numFmtId="1" fontId="77" fillId="3" borderId="8" xfId="2" applyNumberFormat="1" applyFont="1" applyFill="1" applyBorder="1" applyAlignment="1">
      <alignment horizontal="center" wrapText="1"/>
    </xf>
    <xf numFmtId="0" fontId="77" fillId="3" borderId="8" xfId="2" applyFont="1" applyFill="1" applyBorder="1" applyAlignment="1">
      <alignment horizontal="center"/>
    </xf>
    <xf numFmtId="0" fontId="78" fillId="3" borderId="8" xfId="2" applyFont="1" applyFill="1" applyBorder="1" applyAlignment="1">
      <alignment horizontal="center" wrapText="1"/>
    </xf>
    <xf numFmtId="165" fontId="78" fillId="3" borderId="8" xfId="2" applyNumberFormat="1" applyFont="1" applyFill="1" applyBorder="1" applyAlignment="1">
      <alignment horizontal="center"/>
    </xf>
    <xf numFmtId="1" fontId="78" fillId="3" borderId="8" xfId="2" applyNumberFormat="1" applyFont="1" applyFill="1" applyBorder="1" applyAlignment="1">
      <alignment horizontal="center"/>
    </xf>
    <xf numFmtId="0" fontId="78" fillId="3" borderId="8" xfId="2" applyFont="1" applyFill="1" applyBorder="1" applyAlignment="1">
      <alignment horizontal="center"/>
    </xf>
    <xf numFmtId="0" fontId="81" fillId="0" borderId="8" xfId="2" applyFont="1" applyFill="1" applyBorder="1" applyAlignment="1">
      <alignment horizontal="center" vertical="center"/>
    </xf>
    <xf numFmtId="2" fontId="81" fillId="0" borderId="8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8" fillId="0" borderId="0" xfId="2" applyFont="1" applyFill="1" applyBorder="1" applyAlignment="1">
      <alignment vertical="center" wrapText="1"/>
    </xf>
    <xf numFmtId="0" fontId="8" fillId="16" borderId="12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165" fontId="9" fillId="0" borderId="2" xfId="2" applyNumberFormat="1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/>
    </xf>
    <xf numFmtId="0" fontId="8" fillId="16" borderId="11" xfId="2" applyFont="1" applyFill="1" applyBorder="1" applyAlignment="1">
      <alignment horizontal="center"/>
    </xf>
    <xf numFmtId="1" fontId="8" fillId="16" borderId="11" xfId="2" applyNumberFormat="1" applyFont="1" applyFill="1" applyBorder="1" applyAlignment="1">
      <alignment horizontal="center"/>
    </xf>
    <xf numFmtId="165" fontId="14" fillId="16" borderId="11" xfId="2" applyNumberFormat="1" applyFont="1" applyFill="1" applyBorder="1" applyAlignment="1">
      <alignment horizontal="center" vertical="center"/>
    </xf>
    <xf numFmtId="1" fontId="14" fillId="16" borderId="11" xfId="2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9" fillId="0" borderId="13" xfId="2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1" fontId="8" fillId="16" borderId="12" xfId="2" applyNumberFormat="1" applyFont="1" applyFill="1" applyBorder="1" applyAlignment="1">
      <alignment horizontal="center" vertical="center"/>
    </xf>
    <xf numFmtId="0" fontId="38" fillId="0" borderId="16" xfId="2" applyFont="1" applyFill="1" applyBorder="1" applyAlignment="1">
      <alignment horizontal="right" vertical="center"/>
    </xf>
    <xf numFmtId="0" fontId="9" fillId="0" borderId="2" xfId="0" applyFont="1" applyBorder="1" applyAlignment="1">
      <alignment horizontal="right" wrapText="1"/>
    </xf>
    <xf numFmtId="0" fontId="67" fillId="3" borderId="2" xfId="0" applyFont="1" applyFill="1" applyBorder="1" applyAlignment="1">
      <alignment horizontal="center" vertical="center"/>
    </xf>
    <xf numFmtId="0" fontId="64" fillId="0" borderId="37" xfId="2" applyFont="1" applyFill="1" applyBorder="1" applyAlignment="1">
      <alignment horizontal="right" vertical="center" wrapText="1"/>
    </xf>
    <xf numFmtId="165" fontId="15" fillId="0" borderId="4" xfId="2" applyNumberFormat="1" applyFont="1" applyFill="1" applyBorder="1"/>
    <xf numFmtId="0" fontId="9" fillId="0" borderId="37" xfId="2" applyFont="1" applyFill="1" applyBorder="1" applyAlignment="1">
      <alignment horizontal="right" vertical="center" wrapText="1"/>
    </xf>
    <xf numFmtId="165" fontId="15" fillId="0" borderId="10" xfId="2" applyNumberFormat="1" applyFont="1" applyFill="1" applyBorder="1" applyAlignment="1">
      <alignment vertical="center"/>
    </xf>
    <xf numFmtId="0" fontId="8" fillId="16" borderId="12" xfId="2" applyFont="1" applyFill="1" applyBorder="1" applyAlignment="1">
      <alignment horizontal="center" vertical="center"/>
    </xf>
    <xf numFmtId="0" fontId="9" fillId="0" borderId="9" xfId="2" applyFont="1" applyFill="1" applyBorder="1" applyAlignment="1">
      <alignment vertical="center" wrapText="1"/>
    </xf>
    <xf numFmtId="0" fontId="9" fillId="4" borderId="8" xfId="2" applyFont="1" applyFill="1" applyBorder="1" applyAlignment="1">
      <alignment vertical="center" wrapText="1"/>
    </xf>
    <xf numFmtId="0" fontId="9" fillId="4" borderId="13" xfId="2" applyFont="1" applyFill="1" applyBorder="1" applyAlignment="1">
      <alignment vertical="center"/>
    </xf>
    <xf numFmtId="0" fontId="9" fillId="4" borderId="20" xfId="2" applyFont="1" applyFill="1" applyBorder="1" applyAlignment="1">
      <alignment vertical="center" wrapText="1"/>
    </xf>
    <xf numFmtId="0" fontId="9" fillId="4" borderId="9" xfId="2" applyFont="1" applyFill="1" applyBorder="1" applyAlignment="1">
      <alignment vertical="center" wrapText="1"/>
    </xf>
    <xf numFmtId="1" fontId="64" fillId="4" borderId="2" xfId="2" applyNumberFormat="1" applyFont="1" applyFill="1" applyBorder="1"/>
    <xf numFmtId="0" fontId="64" fillId="4" borderId="2" xfId="2" applyFont="1" applyFill="1" applyBorder="1" applyAlignment="1">
      <alignment horizontal="right"/>
    </xf>
    <xf numFmtId="0" fontId="10" fillId="4" borderId="2" xfId="0" applyFont="1" applyFill="1" applyBorder="1"/>
    <xf numFmtId="0" fontId="17" fillId="4" borderId="13" xfId="2" applyFont="1" applyFill="1" applyBorder="1" applyAlignment="1">
      <alignment vertical="center"/>
    </xf>
    <xf numFmtId="0" fontId="64" fillId="4" borderId="2" xfId="2" applyFont="1" applyFill="1" applyBorder="1"/>
    <xf numFmtId="0" fontId="14" fillId="0" borderId="0" xfId="0" applyFont="1" applyAlignment="1">
      <alignment horizontal="center" vertical="center"/>
    </xf>
    <xf numFmtId="1" fontId="9" fillId="3" borderId="2" xfId="0" applyNumberFormat="1" applyFont="1" applyFill="1" applyBorder="1" applyAlignment="1">
      <alignment horizontal="right" vertical="center"/>
    </xf>
    <xf numFmtId="0" fontId="8" fillId="16" borderId="16" xfId="2" applyFont="1" applyFill="1" applyBorder="1" applyAlignment="1">
      <alignment vertical="center"/>
    </xf>
    <xf numFmtId="0" fontId="105" fillId="24" borderId="45" xfId="2" applyFont="1" applyFill="1" applyBorder="1" applyAlignment="1">
      <alignment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 wrapText="1"/>
    </xf>
    <xf numFmtId="2" fontId="9" fillId="0" borderId="2" xfId="2" applyNumberFormat="1" applyFont="1" applyFill="1" applyBorder="1" applyAlignment="1">
      <alignment horizontal="center" vertical="center"/>
    </xf>
    <xf numFmtId="0" fontId="9" fillId="10" borderId="2" xfId="2" applyFont="1" applyFill="1" applyBorder="1" applyAlignment="1">
      <alignment horizontal="center" vertical="center"/>
    </xf>
    <xf numFmtId="0" fontId="92" fillId="24" borderId="0" xfId="0" applyFont="1" applyFill="1" applyAlignment="1">
      <alignment vertical="center"/>
    </xf>
    <xf numFmtId="0" fontId="105" fillId="24" borderId="45" xfId="2" applyFont="1" applyFill="1" applyBorder="1" applyAlignment="1">
      <alignment horizontal="left" vertical="center"/>
    </xf>
    <xf numFmtId="0" fontId="108" fillId="24" borderId="0" xfId="2" applyFont="1" applyFill="1" applyAlignment="1">
      <alignment vertical="center"/>
    </xf>
    <xf numFmtId="0" fontId="108" fillId="24" borderId="0" xfId="0" applyFont="1" applyFill="1" applyAlignment="1">
      <alignment vertical="center"/>
    </xf>
    <xf numFmtId="1" fontId="9" fillId="4" borderId="8" xfId="2" applyNumberFormat="1" applyFont="1" applyFill="1" applyBorder="1" applyAlignment="1">
      <alignment vertical="center"/>
    </xf>
    <xf numFmtId="0" fontId="9" fillId="4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right" vertical="center" wrapText="1"/>
    </xf>
    <xf numFmtId="1" fontId="9" fillId="4" borderId="12" xfId="2" applyNumberFormat="1" applyFont="1" applyFill="1" applyBorder="1" applyAlignment="1">
      <alignment horizontal="right" vertical="center"/>
    </xf>
    <xf numFmtId="1" fontId="9" fillId="4" borderId="1" xfId="2" applyNumberFormat="1" applyFont="1" applyFill="1" applyBorder="1" applyAlignment="1">
      <alignment horizontal="right" vertical="center"/>
    </xf>
    <xf numFmtId="1" fontId="9" fillId="25" borderId="8" xfId="2" applyNumberFormat="1" applyFont="1" applyFill="1" applyBorder="1" applyAlignment="1">
      <alignment vertical="center"/>
    </xf>
    <xf numFmtId="1" fontId="9" fillId="26" borderId="8" xfId="2" applyNumberFormat="1" applyFont="1" applyFill="1" applyBorder="1" applyAlignment="1">
      <alignment vertical="center"/>
    </xf>
    <xf numFmtId="0" fontId="92" fillId="24" borderId="0" xfId="0" applyFont="1" applyFill="1" applyAlignment="1"/>
    <xf numFmtId="165" fontId="38" fillId="0" borderId="2" xfId="2" applyNumberFormat="1" applyFont="1" applyFill="1" applyBorder="1" applyAlignment="1">
      <alignment horizontal="center" vertical="center"/>
    </xf>
    <xf numFmtId="1" fontId="38" fillId="0" borderId="2" xfId="2" applyNumberFormat="1" applyFont="1" applyFill="1" applyBorder="1" applyAlignment="1">
      <alignment horizontal="center" vertical="center"/>
    </xf>
    <xf numFmtId="0" fontId="9" fillId="8" borderId="2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 wrapText="1"/>
    </xf>
    <xf numFmtId="167" fontId="9" fillId="0" borderId="2" xfId="2" applyNumberFormat="1" applyFont="1" applyFill="1" applyBorder="1" applyAlignment="1">
      <alignment horizontal="center" vertical="center"/>
    </xf>
    <xf numFmtId="1" fontId="9" fillId="8" borderId="2" xfId="2" applyNumberFormat="1" applyFont="1" applyFill="1" applyBorder="1" applyAlignment="1">
      <alignment horizontal="center" vertical="center"/>
    </xf>
    <xf numFmtId="165" fontId="9" fillId="8" borderId="2" xfId="2" applyNumberFormat="1" applyFont="1" applyFill="1" applyBorder="1" applyAlignment="1">
      <alignment horizontal="center" vertical="center"/>
    </xf>
    <xf numFmtId="1" fontId="9" fillId="10" borderId="2" xfId="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2" fontId="38" fillId="0" borderId="2" xfId="0" applyNumberFormat="1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center" vertical="center"/>
    </xf>
    <xf numFmtId="0" fontId="38" fillId="0" borderId="3" xfId="0" applyFont="1" applyBorder="1" applyAlignment="1">
      <alignment horizontal="center" vertical="center" wrapText="1"/>
    </xf>
    <xf numFmtId="1" fontId="9" fillId="0" borderId="3" xfId="2" applyNumberFormat="1" applyFont="1" applyFill="1" applyBorder="1" applyAlignment="1">
      <alignment horizontal="center" vertical="center"/>
    </xf>
    <xf numFmtId="0" fontId="9" fillId="0" borderId="8" xfId="2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8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9" fillId="0" borderId="2" xfId="1" applyNumberFormat="1" applyFont="1" applyFill="1" applyBorder="1" applyAlignment="1" applyProtection="1">
      <alignment horizontal="center" vertical="center"/>
    </xf>
    <xf numFmtId="1" fontId="9" fillId="10" borderId="2" xfId="1" applyNumberFormat="1" applyFont="1" applyFill="1" applyBorder="1" applyAlignment="1">
      <alignment horizontal="center" vertical="center"/>
    </xf>
    <xf numFmtId="1" fontId="9" fillId="4" borderId="2" xfId="2" applyNumberFormat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9" fillId="4" borderId="2" xfId="2" applyFont="1" applyFill="1" applyBorder="1" applyAlignment="1">
      <alignment horizontal="center" vertical="center"/>
    </xf>
    <xf numFmtId="1" fontId="34" fillId="0" borderId="2" xfId="0" applyNumberFormat="1" applyFont="1" applyBorder="1" applyAlignment="1">
      <alignment horizontal="center" vertical="center" wrapText="1"/>
    </xf>
    <xf numFmtId="2" fontId="34" fillId="0" borderId="2" xfId="0" applyNumberFormat="1" applyFont="1" applyBorder="1" applyAlignment="1">
      <alignment horizontal="center" vertical="center" wrapText="1"/>
    </xf>
    <xf numFmtId="1" fontId="38" fillId="0" borderId="2" xfId="0" applyNumberFormat="1" applyFont="1" applyBorder="1" applyAlignment="1">
      <alignment horizontal="center" vertical="center"/>
    </xf>
    <xf numFmtId="0" fontId="9" fillId="0" borderId="2" xfId="1" applyNumberFormat="1" applyFont="1" applyFill="1" applyBorder="1" applyAlignment="1" applyProtection="1">
      <alignment horizontal="center" vertical="center"/>
    </xf>
    <xf numFmtId="1" fontId="9" fillId="0" borderId="2" xfId="2" applyNumberFormat="1" applyFont="1" applyFill="1" applyBorder="1" applyAlignment="1">
      <alignment horizontal="center" vertical="center" wrapText="1"/>
    </xf>
    <xf numFmtId="1" fontId="9" fillId="7" borderId="2" xfId="2" applyNumberFormat="1" applyFont="1" applyFill="1" applyBorder="1" applyAlignment="1">
      <alignment horizontal="center" vertical="center"/>
    </xf>
    <xf numFmtId="0" fontId="9" fillId="10" borderId="2" xfId="2" applyNumberFormat="1" applyFont="1" applyFill="1" applyBorder="1" applyAlignment="1">
      <alignment horizontal="center" vertical="center"/>
    </xf>
    <xf numFmtId="0" fontId="9" fillId="9" borderId="2" xfId="2" applyFont="1" applyFill="1" applyBorder="1" applyAlignment="1">
      <alignment horizontal="center" vertical="center"/>
    </xf>
    <xf numFmtId="0" fontId="8" fillId="3" borderId="12" xfId="2" applyFont="1" applyFill="1" applyBorder="1" applyAlignment="1">
      <alignment horizontal="center" vertical="center"/>
    </xf>
    <xf numFmtId="165" fontId="77" fillId="3" borderId="8" xfId="2" applyNumberFormat="1" applyFont="1" applyFill="1" applyBorder="1" applyAlignment="1">
      <alignment horizontal="center" vertical="center"/>
    </xf>
    <xf numFmtId="2" fontId="8" fillId="3" borderId="12" xfId="2" applyNumberFormat="1" applyFont="1" applyFill="1" applyBorder="1" applyAlignment="1">
      <alignment horizontal="center" vertical="center"/>
    </xf>
    <xf numFmtId="1" fontId="8" fillId="3" borderId="12" xfId="2" applyNumberFormat="1" applyFont="1" applyFill="1" applyBorder="1" applyAlignment="1">
      <alignment horizontal="center" vertical="center"/>
    </xf>
    <xf numFmtId="2" fontId="9" fillId="0" borderId="2" xfId="2" applyNumberFormat="1" applyFont="1" applyFill="1" applyBorder="1" applyAlignment="1">
      <alignment horizontal="center"/>
    </xf>
    <xf numFmtId="1" fontId="9" fillId="8" borderId="2" xfId="2" applyNumberFormat="1" applyFont="1" applyFill="1" applyBorder="1" applyAlignment="1">
      <alignment horizontal="center"/>
    </xf>
    <xf numFmtId="0" fontId="14" fillId="4" borderId="0" xfId="0" applyFont="1" applyFill="1"/>
    <xf numFmtId="0" fontId="9" fillId="4" borderId="2" xfId="2" applyFont="1" applyFill="1" applyBorder="1" applyAlignment="1">
      <alignment horizontal="center"/>
    </xf>
    <xf numFmtId="2" fontId="9" fillId="0" borderId="2" xfId="2" applyNumberFormat="1" applyFont="1" applyFill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14" fillId="0" borderId="2" xfId="0" applyFont="1" applyBorder="1" applyAlignment="1">
      <alignment vertical="center"/>
    </xf>
    <xf numFmtId="1" fontId="9" fillId="0" borderId="2" xfId="2" applyNumberFormat="1" applyFont="1" applyFill="1" applyBorder="1" applyAlignment="1">
      <alignment horizontal="center"/>
    </xf>
    <xf numFmtId="0" fontId="9" fillId="0" borderId="2" xfId="2" applyFont="1" applyFill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/>
    </xf>
    <xf numFmtId="0" fontId="9" fillId="0" borderId="2" xfId="2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" fontId="9" fillId="0" borderId="2" xfId="2" applyNumberFormat="1" applyFont="1" applyFill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 wrapText="1"/>
    </xf>
    <xf numFmtId="0" fontId="8" fillId="16" borderId="24" xfId="2" applyFont="1" applyFill="1" applyBorder="1" applyAlignment="1">
      <alignment horizontal="center" vertical="center"/>
    </xf>
    <xf numFmtId="167" fontId="8" fillId="16" borderId="24" xfId="2" applyNumberFormat="1" applyFont="1" applyFill="1" applyBorder="1" applyAlignment="1">
      <alignment horizontal="center" vertical="center"/>
    </xf>
    <xf numFmtId="1" fontId="8" fillId="16" borderId="24" xfId="2" applyNumberFormat="1" applyFont="1" applyFill="1" applyBorder="1" applyAlignment="1">
      <alignment horizontal="center" vertical="center"/>
    </xf>
    <xf numFmtId="0" fontId="9" fillId="0" borderId="2" xfId="2" applyNumberFormat="1" applyFont="1" applyFill="1" applyBorder="1" applyAlignment="1">
      <alignment horizontal="center" vertical="center"/>
    </xf>
    <xf numFmtId="43" fontId="9" fillId="0" borderId="2" xfId="2" applyNumberFormat="1" applyFont="1" applyFill="1" applyBorder="1" applyAlignment="1">
      <alignment horizontal="center" vertical="center"/>
    </xf>
    <xf numFmtId="170" fontId="9" fillId="0" borderId="2" xfId="0" applyNumberFormat="1" applyFont="1" applyBorder="1" applyAlignment="1">
      <alignment horizontal="center" vertical="center"/>
    </xf>
    <xf numFmtId="0" fontId="102" fillId="0" borderId="2" xfId="0" applyFont="1" applyBorder="1" applyAlignment="1">
      <alignment horizontal="center" wrapText="1"/>
    </xf>
    <xf numFmtId="0" fontId="86" fillId="0" borderId="2" xfId="0" applyFont="1" applyBorder="1" applyAlignment="1">
      <alignment horizontal="center" wrapText="1"/>
    </xf>
    <xf numFmtId="1" fontId="14" fillId="16" borderId="8" xfId="2" applyNumberFormat="1" applyFont="1" applyFill="1" applyBorder="1" applyAlignment="1">
      <alignment horizontal="center"/>
    </xf>
    <xf numFmtId="1" fontId="9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1" fontId="9" fillId="9" borderId="2" xfId="2" applyNumberFormat="1" applyFont="1" applyFill="1" applyBorder="1" applyAlignment="1">
      <alignment horizontal="center" vertical="center"/>
    </xf>
    <xf numFmtId="0" fontId="8" fillId="3" borderId="22" xfId="2" applyNumberFormat="1" applyFont="1" applyFill="1" applyBorder="1" applyAlignment="1" applyProtection="1">
      <alignment horizontal="center" vertical="center"/>
    </xf>
    <xf numFmtId="0" fontId="8" fillId="3" borderId="22" xfId="2" applyFont="1" applyFill="1" applyBorder="1" applyAlignment="1">
      <alignment horizontal="right" vertical="center"/>
    </xf>
    <xf numFmtId="0" fontId="9" fillId="24" borderId="2" xfId="0" applyFont="1" applyFill="1" applyBorder="1" applyAlignment="1">
      <alignment horizontal="right" vertical="center" wrapText="1"/>
    </xf>
    <xf numFmtId="0" fontId="14" fillId="0" borderId="2" xfId="0" applyFont="1" applyBorder="1" applyAlignment="1">
      <alignment horizontal="center" wrapText="1"/>
    </xf>
    <xf numFmtId="0" fontId="9" fillId="0" borderId="2" xfId="2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right" vertical="center"/>
    </xf>
    <xf numFmtId="0" fontId="14" fillId="24" borderId="0" xfId="0" applyFont="1" applyFill="1" applyAlignment="1">
      <alignment horizontal="center"/>
    </xf>
    <xf numFmtId="0" fontId="110" fillId="27" borderId="0" xfId="0" applyFont="1" applyFill="1" applyAlignment="1">
      <alignment horizontal="center"/>
    </xf>
    <xf numFmtId="2" fontId="11" fillId="4" borderId="2" xfId="0" applyNumberFormat="1" applyFont="1" applyFill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2" fontId="11" fillId="4" borderId="9" xfId="0" applyNumberFormat="1" applyFont="1" applyFill="1" applyBorder="1" applyAlignment="1">
      <alignment horizontal="center" vertical="center"/>
    </xf>
    <xf numFmtId="2" fontId="69" fillId="14" borderId="9" xfId="0" applyNumberFormat="1" applyFont="1" applyFill="1" applyBorder="1" applyAlignment="1">
      <alignment horizontal="center" vertical="center"/>
    </xf>
    <xf numFmtId="0" fontId="11" fillId="14" borderId="2" xfId="0" applyFont="1" applyFill="1" applyBorder="1" applyAlignment="1">
      <alignment vertical="center"/>
    </xf>
    <xf numFmtId="1" fontId="111" fillId="3" borderId="2" xfId="0" applyNumberFormat="1" applyFont="1" applyFill="1" applyBorder="1" applyAlignment="1">
      <alignment horizontal="center" vertical="center"/>
    </xf>
    <xf numFmtId="0" fontId="4" fillId="3" borderId="9" xfId="3" applyFont="1" applyFill="1" applyBorder="1" applyAlignment="1">
      <alignment horizontal="center"/>
    </xf>
    <xf numFmtId="0" fontId="56" fillId="3" borderId="4" xfId="3" applyFont="1" applyFill="1" applyBorder="1" applyAlignment="1">
      <alignment horizontal="center"/>
    </xf>
    <xf numFmtId="0" fontId="6" fillId="3" borderId="4" xfId="3" applyFont="1" applyFill="1" applyBorder="1" applyAlignment="1">
      <alignment horizontal="center" vertical="center"/>
    </xf>
    <xf numFmtId="0" fontId="6" fillId="3" borderId="10" xfId="3" applyFont="1" applyFill="1" applyBorder="1" applyAlignment="1">
      <alignment horizontal="center" vertical="center"/>
    </xf>
    <xf numFmtId="0" fontId="69" fillId="3" borderId="1" xfId="0" applyFont="1" applyFill="1" applyBorder="1" applyAlignment="1">
      <alignment horizontal="center" vertical="center"/>
    </xf>
    <xf numFmtId="0" fontId="69" fillId="3" borderId="3" xfId="0" applyFont="1" applyFill="1" applyBorder="1" applyAlignment="1">
      <alignment horizontal="center" vertical="center"/>
    </xf>
    <xf numFmtId="0" fontId="69" fillId="3" borderId="1" xfId="0" applyFont="1" applyFill="1" applyBorder="1" applyAlignment="1">
      <alignment horizontal="center" vertical="center" wrapText="1"/>
    </xf>
    <xf numFmtId="0" fontId="69" fillId="3" borderId="3" xfId="0" applyFont="1" applyFill="1" applyBorder="1" applyAlignment="1">
      <alignment horizontal="center" vertical="center" wrapText="1"/>
    </xf>
    <xf numFmtId="0" fontId="3" fillId="14" borderId="0" xfId="2" applyFont="1" applyFill="1" applyBorder="1" applyAlignment="1">
      <alignment horizontal="center" vertical="center"/>
    </xf>
    <xf numFmtId="0" fontId="4" fillId="14" borderId="0" xfId="2" applyFont="1" applyFill="1" applyBorder="1" applyAlignment="1">
      <alignment horizontal="center" vertical="center"/>
    </xf>
    <xf numFmtId="0" fontId="6" fillId="14" borderId="0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3" fillId="5" borderId="0" xfId="2" applyFont="1" applyFill="1" applyBorder="1" applyAlignment="1">
      <alignment horizontal="center" vertical="center"/>
    </xf>
    <xf numFmtId="0" fontId="4" fillId="5" borderId="0" xfId="2" applyFont="1" applyFill="1" applyBorder="1" applyAlignment="1">
      <alignment horizontal="center" vertical="center"/>
    </xf>
    <xf numFmtId="0" fontId="70" fillId="14" borderId="1" xfId="2" applyFont="1" applyFill="1" applyBorder="1" applyAlignment="1">
      <alignment horizontal="center" vertical="center" wrapText="1"/>
    </xf>
    <xf numFmtId="0" fontId="70" fillId="14" borderId="3" xfId="2" applyFont="1" applyFill="1" applyBorder="1" applyAlignment="1">
      <alignment horizontal="center" vertical="center" wrapText="1"/>
    </xf>
    <xf numFmtId="0" fontId="70" fillId="14" borderId="1" xfId="2" applyFont="1" applyFill="1" applyBorder="1" applyAlignment="1">
      <alignment horizontal="center" vertical="center"/>
    </xf>
    <xf numFmtId="0" fontId="70" fillId="14" borderId="3" xfId="2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8" fillId="3" borderId="9" xfId="2" applyFont="1" applyFill="1" applyBorder="1" applyAlignment="1">
      <alignment horizontal="center" vertical="center"/>
    </xf>
    <xf numFmtId="0" fontId="8" fillId="3" borderId="10" xfId="2" applyFont="1" applyFill="1" applyBorder="1" applyAlignment="1">
      <alignment horizontal="center" vertical="center"/>
    </xf>
    <xf numFmtId="165" fontId="13" fillId="0" borderId="7" xfId="2" applyNumberFormat="1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5" fontId="13" fillId="0" borderId="0" xfId="2" applyNumberFormat="1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/>
    </xf>
    <xf numFmtId="0" fontId="72" fillId="6" borderId="0" xfId="2" applyFont="1" applyFill="1" applyAlignment="1">
      <alignment horizontal="center" vertical="center"/>
    </xf>
    <xf numFmtId="0" fontId="6" fillId="6" borderId="0" xfId="2" applyFont="1" applyFill="1" applyAlignment="1">
      <alignment horizontal="center" vertical="center"/>
    </xf>
    <xf numFmtId="0" fontId="21" fillId="6" borderId="0" xfId="2" applyFont="1" applyFill="1" applyAlignment="1">
      <alignment horizontal="center" vertical="center"/>
    </xf>
    <xf numFmtId="165" fontId="13" fillId="0" borderId="7" xfId="2" applyNumberFormat="1" applyFont="1" applyFill="1" applyBorder="1" applyAlignment="1">
      <alignment horizontal="center"/>
    </xf>
    <xf numFmtId="0" fontId="8" fillId="3" borderId="2" xfId="2" applyFont="1" applyFill="1" applyBorder="1" applyAlignment="1">
      <alignment horizontal="center" vertical="center"/>
    </xf>
    <xf numFmtId="0" fontId="13" fillId="4" borderId="0" xfId="2" applyFont="1" applyFill="1" applyBorder="1" applyAlignment="1">
      <alignment horizontal="center" vertical="center"/>
    </xf>
    <xf numFmtId="0" fontId="8" fillId="3" borderId="43" xfId="2" applyFont="1" applyFill="1" applyBorder="1" applyAlignment="1">
      <alignment horizontal="center" vertical="center"/>
    </xf>
    <xf numFmtId="0" fontId="8" fillId="3" borderId="28" xfId="2" applyFont="1" applyFill="1" applyBorder="1" applyAlignment="1">
      <alignment horizontal="center" vertical="center"/>
    </xf>
    <xf numFmtId="0" fontId="61" fillId="3" borderId="1" xfId="2" applyFont="1" applyFill="1" applyBorder="1" applyAlignment="1">
      <alignment horizontal="center" vertical="center" wrapText="1"/>
    </xf>
    <xf numFmtId="0" fontId="61" fillId="3" borderId="3" xfId="2" applyFont="1" applyFill="1" applyBorder="1" applyAlignment="1">
      <alignment horizontal="center" vertical="center" wrapText="1"/>
    </xf>
    <xf numFmtId="0" fontId="61" fillId="3" borderId="1" xfId="2" applyFont="1" applyFill="1" applyBorder="1" applyAlignment="1">
      <alignment horizontal="center" vertical="center"/>
    </xf>
    <xf numFmtId="0" fontId="61" fillId="3" borderId="3" xfId="2" applyFont="1" applyFill="1" applyBorder="1" applyAlignment="1">
      <alignment horizontal="center" vertical="center"/>
    </xf>
    <xf numFmtId="0" fontId="4" fillId="5" borderId="15" xfId="2" applyFont="1" applyFill="1" applyBorder="1" applyAlignment="1">
      <alignment horizontal="center" vertical="center"/>
    </xf>
    <xf numFmtId="0" fontId="19" fillId="5" borderId="15" xfId="2" applyFont="1" applyFill="1" applyBorder="1" applyAlignment="1">
      <alignment horizontal="center"/>
    </xf>
    <xf numFmtId="0" fontId="19" fillId="5" borderId="0" xfId="2" applyFont="1" applyFill="1" applyBorder="1" applyAlignment="1">
      <alignment horizontal="center"/>
    </xf>
    <xf numFmtId="0" fontId="12" fillId="5" borderId="15" xfId="2" applyFont="1" applyFill="1" applyBorder="1" applyAlignment="1">
      <alignment horizontal="center" vertical="center"/>
    </xf>
    <xf numFmtId="0" fontId="12" fillId="5" borderId="0" xfId="2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0" fontId="13" fillId="0" borderId="7" xfId="2" applyFont="1" applyFill="1" applyBorder="1" applyAlignment="1">
      <alignment horizontal="center" vertical="center"/>
    </xf>
    <xf numFmtId="0" fontId="8" fillId="3" borderId="6" xfId="2" applyFont="1" applyFill="1" applyBorder="1" applyAlignment="1">
      <alignment horizontal="center" vertical="center"/>
    </xf>
    <xf numFmtId="165" fontId="18" fillId="0" borderId="7" xfId="2" applyNumberFormat="1" applyFont="1" applyFill="1" applyBorder="1" applyAlignment="1">
      <alignment horizontal="center" vertical="center"/>
    </xf>
    <xf numFmtId="0" fontId="21" fillId="6" borderId="0" xfId="2" applyFont="1" applyFill="1" applyBorder="1" applyAlignment="1">
      <alignment horizontal="center" vertical="center"/>
    </xf>
    <xf numFmtId="0" fontId="61" fillId="3" borderId="6" xfId="2" applyFont="1" applyFill="1" applyBorder="1" applyAlignment="1">
      <alignment horizontal="center" vertical="center" wrapText="1"/>
    </xf>
    <xf numFmtId="0" fontId="61" fillId="3" borderId="6" xfId="2" applyFont="1" applyFill="1" applyBorder="1" applyAlignment="1">
      <alignment horizontal="center" vertical="center"/>
    </xf>
    <xf numFmtId="0" fontId="34" fillId="0" borderId="3" xfId="0" applyFont="1" applyBorder="1" applyAlignment="1">
      <alignment vertical="center"/>
    </xf>
    <xf numFmtId="0" fontId="72" fillId="6" borderId="0" xfId="2" applyFont="1" applyFill="1" applyBorder="1" applyAlignment="1">
      <alignment horizontal="center" vertical="center"/>
    </xf>
    <xf numFmtId="0" fontId="6" fillId="6" borderId="0" xfId="2" applyFont="1" applyFill="1" applyBorder="1" applyAlignment="1">
      <alignment horizontal="center" vertical="center"/>
    </xf>
    <xf numFmtId="0" fontId="34" fillId="0" borderId="10" xfId="0" applyFont="1" applyBorder="1" applyAlignment="1">
      <alignment vertical="center"/>
    </xf>
    <xf numFmtId="0" fontId="61" fillId="3" borderId="9" xfId="2" applyFont="1" applyFill="1" applyBorder="1" applyAlignment="1">
      <alignment horizontal="center" vertical="center"/>
    </xf>
    <xf numFmtId="0" fontId="61" fillId="3" borderId="10" xfId="2" applyFont="1" applyFill="1" applyBorder="1" applyAlignment="1">
      <alignment horizontal="center" vertical="center"/>
    </xf>
    <xf numFmtId="0" fontId="8" fillId="3" borderId="37" xfId="2" applyNumberFormat="1" applyFont="1" applyFill="1" applyBorder="1" applyAlignment="1" applyProtection="1">
      <alignment horizontal="center" vertical="center"/>
    </xf>
    <xf numFmtId="0" fontId="8" fillId="3" borderId="33" xfId="2" applyNumberFormat="1" applyFont="1" applyFill="1" applyBorder="1" applyAlignment="1" applyProtection="1">
      <alignment horizontal="center" vertical="center"/>
    </xf>
    <xf numFmtId="0" fontId="8" fillId="3" borderId="13" xfId="2" applyNumberFormat="1" applyFont="1" applyFill="1" applyBorder="1" applyAlignment="1" applyProtection="1">
      <alignment horizontal="center" vertical="center"/>
    </xf>
    <xf numFmtId="0" fontId="8" fillId="3" borderId="14" xfId="2" applyNumberFormat="1" applyFont="1" applyFill="1" applyBorder="1" applyAlignment="1" applyProtection="1">
      <alignment horizontal="center" vertical="center"/>
    </xf>
    <xf numFmtId="0" fontId="61" fillId="3" borderId="8" xfId="2" applyFont="1" applyFill="1" applyBorder="1" applyAlignment="1">
      <alignment horizontal="center" vertical="center" wrapText="1"/>
    </xf>
    <xf numFmtId="0" fontId="61" fillId="3" borderId="8" xfId="2" applyFont="1" applyFill="1" applyBorder="1" applyAlignment="1">
      <alignment horizontal="center" vertical="center"/>
    </xf>
    <xf numFmtId="0" fontId="8" fillId="3" borderId="8" xfId="2" applyFont="1" applyFill="1" applyBorder="1" applyAlignment="1">
      <alignment horizontal="center" vertical="center" wrapText="1"/>
    </xf>
    <xf numFmtId="0" fontId="8" fillId="3" borderId="11" xfId="2" applyFont="1" applyFill="1" applyBorder="1" applyAlignment="1">
      <alignment horizontal="center" vertical="center"/>
    </xf>
    <xf numFmtId="0" fontId="8" fillId="3" borderId="12" xfId="2" applyFont="1" applyFill="1" applyBorder="1" applyAlignment="1">
      <alignment horizontal="center" vertical="center"/>
    </xf>
    <xf numFmtId="2" fontId="13" fillId="0" borderId="22" xfId="2" applyNumberFormat="1" applyFont="1" applyFill="1" applyBorder="1" applyAlignment="1">
      <alignment horizontal="center" vertical="center"/>
    </xf>
    <xf numFmtId="0" fontId="72" fillId="14" borderId="0" xfId="2" applyFont="1" applyFill="1" applyBorder="1" applyAlignment="1">
      <alignment horizontal="center" vertical="center"/>
    </xf>
    <xf numFmtId="0" fontId="6" fillId="14" borderId="0" xfId="2" applyFont="1" applyFill="1" applyBorder="1" applyAlignment="1">
      <alignment horizontal="center"/>
    </xf>
    <xf numFmtId="2" fontId="13" fillId="0" borderId="0" xfId="2" applyNumberFormat="1" applyFont="1" applyFill="1" applyBorder="1" applyAlignment="1">
      <alignment horizontal="center" vertical="center"/>
    </xf>
    <xf numFmtId="0" fontId="8" fillId="3" borderId="11" xfId="2" applyFont="1" applyFill="1" applyBorder="1" applyAlignment="1">
      <alignment horizontal="center" vertical="center" wrapText="1"/>
    </xf>
    <xf numFmtId="0" fontId="8" fillId="3" borderId="16" xfId="2" applyFont="1" applyFill="1" applyBorder="1" applyAlignment="1">
      <alignment horizontal="center" vertical="center"/>
    </xf>
    <xf numFmtId="2" fontId="18" fillId="0" borderId="22" xfId="2" applyNumberFormat="1" applyFont="1" applyFill="1" applyBorder="1" applyAlignment="1">
      <alignment horizontal="center" vertical="center"/>
    </xf>
    <xf numFmtId="0" fontId="8" fillId="3" borderId="17" xfId="2" applyNumberFormat="1" applyFont="1" applyFill="1" applyBorder="1" applyAlignment="1" applyProtection="1">
      <alignment horizontal="center" vertical="center"/>
    </xf>
    <xf numFmtId="0" fontId="8" fillId="3" borderId="25" xfId="2" applyNumberFormat="1" applyFont="1" applyFill="1" applyBorder="1" applyAlignment="1" applyProtection="1">
      <alignment horizontal="center" vertical="center"/>
    </xf>
    <xf numFmtId="0" fontId="72" fillId="13" borderId="0" xfId="2" applyFont="1" applyFill="1" applyBorder="1" applyAlignment="1">
      <alignment horizontal="center" vertical="center"/>
    </xf>
    <xf numFmtId="0" fontId="6" fillId="13" borderId="0" xfId="2" applyFont="1" applyFill="1" applyBorder="1" applyAlignment="1">
      <alignment horizontal="center" vertical="center"/>
    </xf>
    <xf numFmtId="2" fontId="13" fillId="0" borderId="22" xfId="2" applyNumberFormat="1" applyFont="1" applyFill="1" applyBorder="1" applyAlignment="1">
      <alignment horizontal="center"/>
    </xf>
    <xf numFmtId="0" fontId="7" fillId="3" borderId="8" xfId="2" applyFont="1" applyFill="1" applyBorder="1" applyAlignment="1">
      <alignment horizontal="center" vertical="center" wrapText="1"/>
    </xf>
    <xf numFmtId="0" fontId="61" fillId="3" borderId="37" xfId="2" applyNumberFormat="1" applyFont="1" applyFill="1" applyBorder="1" applyAlignment="1" applyProtection="1">
      <alignment horizontal="center" vertical="center"/>
    </xf>
    <xf numFmtId="0" fontId="61" fillId="3" borderId="33" xfId="2" applyNumberFormat="1" applyFont="1" applyFill="1" applyBorder="1" applyAlignment="1" applyProtection="1">
      <alignment horizontal="center" vertical="center"/>
    </xf>
    <xf numFmtId="0" fontId="21" fillId="14" borderId="0" xfId="2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61" fillId="16" borderId="11" xfId="2" applyFont="1" applyFill="1" applyBorder="1" applyAlignment="1">
      <alignment horizontal="center" vertical="center"/>
    </xf>
    <xf numFmtId="0" fontId="61" fillId="16" borderId="12" xfId="2" applyFont="1" applyFill="1" applyBorder="1" applyAlignment="1">
      <alignment horizontal="center" vertical="center"/>
    </xf>
    <xf numFmtId="165" fontId="18" fillId="0" borderId="22" xfId="2" applyNumberFormat="1" applyFont="1" applyFill="1" applyBorder="1" applyAlignment="1">
      <alignment horizontal="center" vertical="center"/>
    </xf>
    <xf numFmtId="0" fontId="8" fillId="16" borderId="11" xfId="2" applyFont="1" applyFill="1" applyBorder="1" applyAlignment="1">
      <alignment horizontal="center" vertical="center"/>
    </xf>
    <xf numFmtId="0" fontId="8" fillId="16" borderId="12" xfId="2" applyFont="1" applyFill="1" applyBorder="1" applyAlignment="1">
      <alignment horizontal="center" vertical="center"/>
    </xf>
    <xf numFmtId="0" fontId="72" fillId="15" borderId="0" xfId="2" applyFont="1" applyFill="1" applyBorder="1" applyAlignment="1">
      <alignment horizontal="center" vertical="center"/>
    </xf>
    <xf numFmtId="0" fontId="6" fillId="17" borderId="0" xfId="2" applyFont="1" applyFill="1" applyBorder="1" applyAlignment="1">
      <alignment horizontal="center"/>
    </xf>
    <xf numFmtId="0" fontId="21" fillId="17" borderId="0" xfId="2" applyFont="1" applyFill="1" applyBorder="1" applyAlignment="1">
      <alignment horizontal="center"/>
    </xf>
    <xf numFmtId="0" fontId="8" fillId="16" borderId="13" xfId="2" applyFont="1" applyFill="1" applyBorder="1" applyAlignment="1">
      <alignment horizontal="center" vertical="center"/>
    </xf>
    <xf numFmtId="0" fontId="8" fillId="16" borderId="14" xfId="2" applyFont="1" applyFill="1" applyBorder="1" applyAlignment="1">
      <alignment horizontal="center" vertical="center"/>
    </xf>
    <xf numFmtId="0" fontId="8" fillId="16" borderId="17" xfId="2" applyFont="1" applyFill="1" applyBorder="1" applyAlignment="1">
      <alignment horizontal="center" vertical="center"/>
    </xf>
    <xf numFmtId="0" fontId="8" fillId="16" borderId="25" xfId="2" applyFont="1" applyFill="1" applyBorder="1" applyAlignment="1">
      <alignment horizontal="center" vertical="center"/>
    </xf>
    <xf numFmtId="0" fontId="8" fillId="16" borderId="16" xfId="2" applyFont="1" applyFill="1" applyBorder="1" applyAlignment="1">
      <alignment horizontal="center" vertical="center"/>
    </xf>
    <xf numFmtId="0" fontId="8" fillId="16" borderId="38" xfId="2" applyFont="1" applyFill="1" applyBorder="1" applyAlignment="1">
      <alignment horizontal="center" vertical="center"/>
    </xf>
    <xf numFmtId="0" fontId="8" fillId="16" borderId="39" xfId="2" applyFont="1" applyFill="1" applyBorder="1" applyAlignment="1">
      <alignment horizontal="center" vertical="center"/>
    </xf>
    <xf numFmtId="165" fontId="18" fillId="4" borderId="22" xfId="2" applyNumberFormat="1" applyFont="1" applyFill="1" applyBorder="1" applyAlignment="1">
      <alignment horizontal="center" vertical="center"/>
    </xf>
    <xf numFmtId="0" fontId="72" fillId="22" borderId="0" xfId="2" applyFont="1" applyFill="1" applyBorder="1" applyAlignment="1">
      <alignment horizontal="center" vertical="center"/>
    </xf>
    <xf numFmtId="0" fontId="6" fillId="22" borderId="0" xfId="2" applyFont="1" applyFill="1" applyBorder="1" applyAlignment="1">
      <alignment horizontal="center" vertical="center"/>
    </xf>
    <xf numFmtId="0" fontId="21" fillId="23" borderId="0" xfId="2" applyFont="1" applyFill="1" applyAlignment="1">
      <alignment horizontal="center" vertical="center"/>
    </xf>
    <xf numFmtId="165" fontId="8" fillId="4" borderId="22" xfId="2" applyNumberFormat="1" applyFont="1" applyFill="1" applyBorder="1" applyAlignment="1">
      <alignment horizontal="center"/>
    </xf>
    <xf numFmtId="165" fontId="8" fillId="4" borderId="22" xfId="2" applyNumberFormat="1" applyFont="1" applyFill="1" applyBorder="1" applyAlignment="1">
      <alignment horizontal="center" vertical="center"/>
    </xf>
    <xf numFmtId="165" fontId="18" fillId="0" borderId="25" xfId="2" applyNumberFormat="1" applyFont="1" applyFill="1" applyBorder="1" applyAlignment="1">
      <alignment horizontal="center" vertical="center"/>
    </xf>
    <xf numFmtId="0" fontId="8" fillId="16" borderId="20" xfId="2" applyFont="1" applyFill="1" applyBorder="1" applyAlignment="1">
      <alignment horizontal="center" vertical="center"/>
    </xf>
    <xf numFmtId="165" fontId="18" fillId="11" borderId="22" xfId="2" applyNumberFormat="1" applyFont="1" applyFill="1" applyBorder="1" applyAlignment="1">
      <alignment horizontal="center" vertical="center"/>
    </xf>
    <xf numFmtId="165" fontId="106" fillId="24" borderId="46" xfId="2" applyNumberFormat="1" applyFont="1" applyFill="1" applyBorder="1" applyAlignment="1">
      <alignment horizontal="left" vertical="center"/>
    </xf>
    <xf numFmtId="165" fontId="106" fillId="24" borderId="47" xfId="2" applyNumberFormat="1" applyFont="1" applyFill="1" applyBorder="1" applyAlignment="1">
      <alignment horizontal="left" vertical="center"/>
    </xf>
    <xf numFmtId="0" fontId="8" fillId="16" borderId="29" xfId="2" applyFont="1" applyFill="1" applyBorder="1" applyAlignment="1">
      <alignment horizontal="center" vertical="center"/>
    </xf>
    <xf numFmtId="0" fontId="8" fillId="16" borderId="37" xfId="2" applyFont="1" applyFill="1" applyBorder="1" applyAlignment="1">
      <alignment horizontal="center" vertical="center"/>
    </xf>
    <xf numFmtId="0" fontId="8" fillId="16" borderId="33" xfId="2" applyFont="1" applyFill="1" applyBorder="1" applyAlignment="1">
      <alignment horizontal="center" vertical="center"/>
    </xf>
    <xf numFmtId="0" fontId="13" fillId="0" borderId="22" xfId="2" applyFont="1" applyFill="1" applyBorder="1" applyAlignment="1">
      <alignment horizontal="center" vertical="center"/>
    </xf>
    <xf numFmtId="0" fontId="61" fillId="16" borderId="9" xfId="2" applyFont="1" applyFill="1" applyBorder="1" applyAlignment="1">
      <alignment horizontal="center"/>
    </xf>
    <xf numFmtId="0" fontId="61" fillId="16" borderId="10" xfId="2" applyFont="1" applyFill="1" applyBorder="1" applyAlignment="1">
      <alignment horizontal="center"/>
    </xf>
    <xf numFmtId="0" fontId="18" fillId="0" borderId="22" xfId="2" applyFont="1" applyBorder="1" applyAlignment="1">
      <alignment horizontal="center" vertical="center"/>
    </xf>
    <xf numFmtId="0" fontId="8" fillId="16" borderId="35" xfId="2" applyFont="1" applyFill="1" applyBorder="1" applyAlignment="1">
      <alignment horizontal="center" vertical="center"/>
    </xf>
    <xf numFmtId="0" fontId="8" fillId="16" borderId="36" xfId="2" applyFont="1" applyFill="1" applyBorder="1" applyAlignment="1">
      <alignment horizontal="center" vertical="center"/>
    </xf>
    <xf numFmtId="0" fontId="61" fillId="16" borderId="29" xfId="2" applyFont="1" applyFill="1" applyBorder="1" applyAlignment="1">
      <alignment horizontal="center" vertical="center"/>
    </xf>
    <xf numFmtId="0" fontId="77" fillId="3" borderId="11" xfId="2" applyFont="1" applyFill="1" applyBorder="1" applyAlignment="1">
      <alignment horizontal="center" vertical="center" wrapText="1"/>
    </xf>
    <xf numFmtId="0" fontId="77" fillId="3" borderId="12" xfId="2" applyFont="1" applyFill="1" applyBorder="1" applyAlignment="1">
      <alignment horizontal="center" vertical="center" wrapText="1"/>
    </xf>
    <xf numFmtId="0" fontId="77" fillId="3" borderId="11" xfId="2" applyFont="1" applyFill="1" applyBorder="1" applyAlignment="1">
      <alignment horizontal="center" vertical="center"/>
    </xf>
    <xf numFmtId="0" fontId="77" fillId="3" borderId="12" xfId="2" applyFont="1" applyFill="1" applyBorder="1" applyAlignment="1">
      <alignment horizontal="center" vertical="center"/>
    </xf>
    <xf numFmtId="0" fontId="31" fillId="0" borderId="22" xfId="2" applyFont="1" applyFill="1" applyBorder="1" applyAlignment="1">
      <alignment horizontal="center" vertical="center"/>
    </xf>
    <xf numFmtId="0" fontId="33" fillId="3" borderId="11" xfId="2" applyFont="1" applyFill="1" applyBorder="1" applyAlignment="1">
      <alignment horizontal="center" vertical="center" wrapText="1"/>
    </xf>
    <xf numFmtId="0" fontId="33" fillId="3" borderId="12" xfId="2" applyFont="1" applyFill="1" applyBorder="1" applyAlignment="1">
      <alignment horizontal="center" vertical="center" wrapText="1"/>
    </xf>
    <xf numFmtId="0" fontId="33" fillId="3" borderId="11" xfId="2" applyFont="1" applyFill="1" applyBorder="1" applyAlignment="1">
      <alignment horizontal="center" vertical="center"/>
    </xf>
    <xf numFmtId="0" fontId="33" fillId="3" borderId="12" xfId="2" applyFont="1" applyFill="1" applyBorder="1" applyAlignment="1">
      <alignment horizontal="center" vertical="center"/>
    </xf>
    <xf numFmtId="0" fontId="33" fillId="3" borderId="17" xfId="2" applyFont="1" applyFill="1" applyBorder="1" applyAlignment="1">
      <alignment horizontal="center" vertical="center"/>
    </xf>
    <xf numFmtId="0" fontId="33" fillId="3" borderId="25" xfId="2" applyFont="1" applyFill="1" applyBorder="1" applyAlignment="1">
      <alignment horizontal="center" vertical="center"/>
    </xf>
    <xf numFmtId="0" fontId="33" fillId="3" borderId="13" xfId="2" applyFont="1" applyFill="1" applyBorder="1" applyAlignment="1">
      <alignment horizontal="center" vertical="center"/>
    </xf>
    <xf numFmtId="0" fontId="33" fillId="3" borderId="14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76" fillId="3" borderId="0" xfId="2" applyFont="1" applyFill="1" applyBorder="1" applyAlignment="1">
      <alignment horizontal="center" vertical="center"/>
    </xf>
    <xf numFmtId="0" fontId="33" fillId="3" borderId="13" xfId="2" applyNumberFormat="1" applyFont="1" applyFill="1" applyBorder="1" applyAlignment="1" applyProtection="1">
      <alignment horizontal="center" vertical="center"/>
    </xf>
    <xf numFmtId="0" fontId="33" fillId="3" borderId="14" xfId="2" applyNumberFormat="1" applyFont="1" applyFill="1" applyBorder="1" applyAlignment="1" applyProtection="1">
      <alignment horizontal="center" vertical="center"/>
    </xf>
    <xf numFmtId="0" fontId="33" fillId="3" borderId="29" xfId="2" applyFont="1" applyFill="1" applyBorder="1" applyAlignment="1">
      <alignment horizontal="center" vertical="center"/>
    </xf>
    <xf numFmtId="0" fontId="33" fillId="3" borderId="29" xfId="2" applyFont="1" applyFill="1" applyBorder="1" applyAlignment="1">
      <alignment horizontal="center" vertical="center" wrapText="1"/>
    </xf>
    <xf numFmtId="0" fontId="33" fillId="3" borderId="40" xfId="2" applyFont="1" applyFill="1" applyBorder="1" applyAlignment="1">
      <alignment horizontal="center" vertical="center"/>
    </xf>
    <xf numFmtId="0" fontId="33" fillId="3" borderId="41" xfId="2" applyFont="1" applyFill="1" applyBorder="1" applyAlignment="1">
      <alignment horizontal="center" vertical="center"/>
    </xf>
    <xf numFmtId="0" fontId="33" fillId="21" borderId="44" xfId="2" applyFont="1" applyFill="1" applyBorder="1" applyAlignment="1">
      <alignment horizontal="center" vertical="center"/>
    </xf>
    <xf numFmtId="0" fontId="33" fillId="21" borderId="23" xfId="2" applyFont="1" applyFill="1" applyBorder="1" applyAlignment="1">
      <alignment horizontal="center" vertical="center"/>
    </xf>
    <xf numFmtId="0" fontId="33" fillId="21" borderId="13" xfId="2" applyFont="1" applyFill="1" applyBorder="1" applyAlignment="1">
      <alignment horizontal="center" vertical="center"/>
    </xf>
    <xf numFmtId="0" fontId="33" fillId="21" borderId="14" xfId="2" applyFont="1" applyFill="1" applyBorder="1" applyAlignment="1">
      <alignment horizontal="center" vertical="center"/>
    </xf>
    <xf numFmtId="0" fontId="31" fillId="10" borderId="22" xfId="2" applyFont="1" applyFill="1" applyBorder="1" applyAlignment="1">
      <alignment horizontal="center" vertical="center"/>
    </xf>
    <xf numFmtId="0" fontId="33" fillId="3" borderId="1" xfId="2" applyFont="1" applyFill="1" applyBorder="1" applyAlignment="1">
      <alignment horizontal="center" vertical="center"/>
    </xf>
    <xf numFmtId="0" fontId="33" fillId="3" borderId="3" xfId="2" applyFont="1" applyFill="1" applyBorder="1" applyAlignment="1">
      <alignment horizontal="center" vertical="center"/>
    </xf>
    <xf numFmtId="0" fontId="31" fillId="0" borderId="0" xfId="2" applyFont="1" applyFill="1" applyBorder="1" applyAlignment="1">
      <alignment horizontal="center" vertical="center"/>
    </xf>
    <xf numFmtId="0" fontId="33" fillId="3" borderId="1" xfId="2" applyFont="1" applyFill="1" applyBorder="1" applyAlignment="1">
      <alignment horizontal="center" vertical="center" wrapText="1"/>
    </xf>
    <xf numFmtId="0" fontId="33" fillId="3" borderId="3" xfId="2" applyFont="1" applyFill="1" applyBorder="1" applyAlignment="1">
      <alignment horizontal="center" vertical="center" wrapText="1"/>
    </xf>
    <xf numFmtId="0" fontId="33" fillId="21" borderId="17" xfId="2" applyFont="1" applyFill="1" applyBorder="1" applyAlignment="1">
      <alignment horizontal="center" vertical="center"/>
    </xf>
    <xf numFmtId="0" fontId="33" fillId="21" borderId="25" xfId="2" applyFont="1" applyFill="1" applyBorder="1" applyAlignment="1">
      <alignment horizontal="center" vertical="center"/>
    </xf>
    <xf numFmtId="0" fontId="74" fillId="19" borderId="0" xfId="2" applyFont="1" applyFill="1" applyBorder="1" applyAlignment="1">
      <alignment horizontal="center" vertical="center"/>
    </xf>
    <xf numFmtId="0" fontId="29" fillId="19" borderId="0" xfId="2" applyFont="1" applyFill="1" applyBorder="1" applyAlignment="1">
      <alignment horizontal="center" vertical="center"/>
    </xf>
    <xf numFmtId="0" fontId="75" fillId="19" borderId="0" xfId="2" applyFont="1" applyFill="1" applyBorder="1" applyAlignment="1">
      <alignment horizontal="center" vertical="center"/>
    </xf>
    <xf numFmtId="0" fontId="31" fillId="0" borderId="22" xfId="2" applyFont="1" applyFill="1" applyBorder="1" applyAlignment="1">
      <alignment horizontal="center"/>
    </xf>
    <xf numFmtId="0" fontId="31" fillId="10" borderId="7" xfId="2" applyFont="1" applyFill="1" applyBorder="1" applyAlignment="1">
      <alignment horizontal="center" vertical="center"/>
    </xf>
    <xf numFmtId="0" fontId="33" fillId="3" borderId="16" xfId="2" applyFont="1" applyFill="1" applyBorder="1" applyAlignment="1">
      <alignment horizontal="center" vertical="center"/>
    </xf>
    <xf numFmtId="0" fontId="33" fillId="3" borderId="35" xfId="2" applyNumberFormat="1" applyFont="1" applyFill="1" applyBorder="1" applyAlignment="1" applyProtection="1">
      <alignment horizontal="center" vertical="center"/>
    </xf>
    <xf numFmtId="0" fontId="33" fillId="3" borderId="36" xfId="2" applyNumberFormat="1" applyFont="1" applyFill="1" applyBorder="1" applyAlignment="1" applyProtection="1">
      <alignment horizontal="center" vertical="center"/>
    </xf>
    <xf numFmtId="0" fontId="77" fillId="3" borderId="13" xfId="2" applyFont="1" applyFill="1" applyBorder="1" applyAlignment="1">
      <alignment horizontal="center" vertical="center"/>
    </xf>
    <xf numFmtId="0" fontId="77" fillId="3" borderId="14" xfId="2" applyFont="1" applyFill="1" applyBorder="1" applyAlignment="1">
      <alignment horizontal="center" vertical="center"/>
    </xf>
    <xf numFmtId="0" fontId="75" fillId="3" borderId="0" xfId="2" applyFont="1" applyFill="1" applyBorder="1" applyAlignment="1">
      <alignment horizontal="center" vertical="center"/>
    </xf>
    <xf numFmtId="0" fontId="33" fillId="3" borderId="38" xfId="2" applyFont="1" applyFill="1" applyBorder="1" applyAlignment="1">
      <alignment horizontal="center" vertical="center"/>
    </xf>
    <xf numFmtId="0" fontId="33" fillId="3" borderId="39" xfId="2" applyFont="1" applyFill="1" applyBorder="1" applyAlignment="1">
      <alignment horizontal="center" vertical="center"/>
    </xf>
    <xf numFmtId="165" fontId="39" fillId="0" borderId="22" xfId="2" applyNumberFormat="1" applyFont="1" applyFill="1" applyBorder="1" applyAlignment="1">
      <alignment horizontal="center" vertical="center"/>
    </xf>
    <xf numFmtId="165" fontId="106" fillId="24" borderId="46" xfId="2" applyNumberFormat="1" applyFont="1" applyFill="1" applyBorder="1" applyAlignment="1">
      <alignment horizontal="center" vertical="center"/>
    </xf>
    <xf numFmtId="165" fontId="106" fillId="24" borderId="47" xfId="2" applyNumberFormat="1" applyFont="1" applyFill="1" applyBorder="1" applyAlignment="1">
      <alignment horizontal="center" vertical="center"/>
    </xf>
    <xf numFmtId="0" fontId="33" fillId="0" borderId="22" xfId="2" applyFont="1" applyFill="1" applyBorder="1" applyAlignment="1">
      <alignment horizontal="center" vertical="center"/>
    </xf>
    <xf numFmtId="0" fontId="33" fillId="3" borderId="31" xfId="2" applyFont="1" applyFill="1" applyBorder="1" applyAlignment="1">
      <alignment horizontal="center" vertical="center"/>
    </xf>
    <xf numFmtId="0" fontId="72" fillId="3" borderId="0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21" fillId="3" borderId="0" xfId="2" applyFont="1" applyFill="1" applyBorder="1" applyAlignment="1">
      <alignment horizontal="center" vertical="center"/>
    </xf>
    <xf numFmtId="0" fontId="33" fillId="20" borderId="11" xfId="2" applyFont="1" applyFill="1" applyBorder="1" applyAlignment="1">
      <alignment horizontal="center" vertical="center"/>
    </xf>
    <xf numFmtId="0" fontId="33" fillId="20" borderId="12" xfId="2" applyFont="1" applyFill="1" applyBorder="1" applyAlignment="1">
      <alignment horizontal="center" vertical="center"/>
    </xf>
    <xf numFmtId="165" fontId="39" fillId="0" borderId="0" xfId="2" applyNumberFormat="1" applyFont="1" applyFill="1" applyBorder="1" applyAlignment="1">
      <alignment horizontal="center" vertical="center"/>
    </xf>
    <xf numFmtId="0" fontId="33" fillId="3" borderId="32" xfId="2" applyFont="1" applyFill="1" applyBorder="1" applyAlignment="1">
      <alignment horizontal="center" vertical="center"/>
    </xf>
    <xf numFmtId="0" fontId="33" fillId="3" borderId="33" xfId="2" applyFont="1" applyFill="1" applyBorder="1" applyAlignment="1">
      <alignment horizontal="center" vertical="center"/>
    </xf>
    <xf numFmtId="0" fontId="33" fillId="20" borderId="2" xfId="2" applyFont="1" applyFill="1" applyBorder="1" applyAlignment="1">
      <alignment horizontal="center" vertical="center"/>
    </xf>
    <xf numFmtId="0" fontId="33" fillId="3" borderId="2" xfId="2" applyFont="1" applyFill="1" applyBorder="1" applyAlignment="1">
      <alignment horizontal="center" vertical="center"/>
    </xf>
    <xf numFmtId="0" fontId="39" fillId="0" borderId="0" xfId="2" applyFont="1" applyFill="1" applyBorder="1" applyAlignment="1">
      <alignment horizontal="center" vertical="center"/>
    </xf>
    <xf numFmtId="0" fontId="39" fillId="0" borderId="22" xfId="2" applyFont="1" applyFill="1" applyBorder="1" applyAlignment="1">
      <alignment horizontal="center" vertical="center"/>
    </xf>
    <xf numFmtId="0" fontId="33" fillId="3" borderId="20" xfId="2" applyFont="1" applyFill="1" applyBorder="1" applyAlignment="1">
      <alignment horizontal="center" vertical="center"/>
    </xf>
    <xf numFmtId="0" fontId="35" fillId="0" borderId="27" xfId="2" applyFont="1" applyFill="1" applyBorder="1" applyAlignment="1">
      <alignment horizontal="center" vertical="center"/>
    </xf>
    <xf numFmtId="165" fontId="33" fillId="3" borderId="13" xfId="2" applyNumberFormat="1" applyFont="1" applyFill="1" applyBorder="1" applyAlignment="1">
      <alignment horizontal="center" vertical="center"/>
    </xf>
    <xf numFmtId="165" fontId="33" fillId="3" borderId="14" xfId="2" applyNumberFormat="1" applyFont="1" applyFill="1" applyBorder="1" applyAlignment="1">
      <alignment horizontal="center" vertical="center"/>
    </xf>
    <xf numFmtId="0" fontId="33" fillId="3" borderId="35" xfId="2" applyFont="1" applyFill="1" applyBorder="1" applyAlignment="1">
      <alignment horizontal="center" vertical="center"/>
    </xf>
    <xf numFmtId="0" fontId="33" fillId="3" borderId="36" xfId="2" applyFont="1" applyFill="1" applyBorder="1" applyAlignment="1">
      <alignment horizontal="center" vertical="center"/>
    </xf>
    <xf numFmtId="0" fontId="109" fillId="4" borderId="27" xfId="2" applyFont="1" applyFill="1" applyBorder="1" applyAlignment="1">
      <alignment horizontal="center" vertical="center"/>
    </xf>
    <xf numFmtId="0" fontId="108" fillId="4" borderId="27" xfId="2" applyFont="1" applyFill="1" applyBorder="1" applyAlignment="1">
      <alignment horizontal="center" vertical="center"/>
    </xf>
    <xf numFmtId="0" fontId="77" fillId="3" borderId="8" xfId="2" applyFont="1" applyFill="1" applyBorder="1" applyAlignment="1">
      <alignment horizontal="center" vertical="center" wrapText="1"/>
    </xf>
    <xf numFmtId="0" fontId="74" fillId="3" borderId="0" xfId="2" applyFont="1" applyFill="1" applyBorder="1" applyAlignment="1">
      <alignment horizontal="center" vertical="center"/>
    </xf>
    <xf numFmtId="0" fontId="33" fillId="3" borderId="42" xfId="2" applyFont="1" applyFill="1" applyBorder="1" applyAlignment="1">
      <alignment horizontal="center" vertical="center"/>
    </xf>
    <xf numFmtId="0" fontId="33" fillId="3" borderId="13" xfId="2" applyFont="1" applyFill="1" applyBorder="1" applyAlignment="1">
      <alignment horizontal="center"/>
    </xf>
    <xf numFmtId="0" fontId="33" fillId="3" borderId="14" xfId="2" applyFont="1" applyFill="1" applyBorder="1" applyAlignment="1">
      <alignment horizontal="center"/>
    </xf>
    <xf numFmtId="0" fontId="18" fillId="3" borderId="9" xfId="2" applyFont="1" applyFill="1" applyBorder="1" applyAlignment="1">
      <alignment horizontal="center" vertical="center"/>
    </xf>
    <xf numFmtId="0" fontId="18" fillId="3" borderId="10" xfId="2" applyFont="1" applyFill="1" applyBorder="1" applyAlignment="1">
      <alignment horizontal="center" vertical="center"/>
    </xf>
    <xf numFmtId="0" fontId="21" fillId="5" borderId="15" xfId="2" applyFont="1" applyFill="1" applyBorder="1" applyAlignment="1">
      <alignment horizontal="center" vertical="center"/>
    </xf>
    <xf numFmtId="0" fontId="21" fillId="5" borderId="0" xfId="2" applyFont="1" applyFill="1" applyBorder="1" applyAlignment="1">
      <alignment horizontal="center" vertical="center"/>
    </xf>
    <xf numFmtId="0" fontId="3" fillId="5" borderId="15" xfId="2" applyFont="1" applyFill="1" applyBorder="1" applyAlignment="1">
      <alignment horizontal="center" vertical="center"/>
    </xf>
    <xf numFmtId="0" fontId="80" fillId="5" borderId="15" xfId="2" applyFont="1" applyFill="1" applyBorder="1" applyAlignment="1">
      <alignment horizontal="center"/>
    </xf>
    <xf numFmtId="0" fontId="80" fillId="5" borderId="0" xfId="2" applyFont="1" applyFill="1" applyBorder="1" applyAlignment="1">
      <alignment horizontal="center"/>
    </xf>
    <xf numFmtId="0" fontId="8" fillId="3" borderId="6" xfId="2" applyFont="1" applyFill="1" applyBorder="1" applyAlignment="1">
      <alignment horizontal="center" vertical="center" wrapText="1"/>
    </xf>
    <xf numFmtId="0" fontId="13" fillId="4" borderId="0" xfId="2" applyFont="1" applyFill="1" applyBorder="1" applyAlignment="1">
      <alignment horizontal="center"/>
    </xf>
    <xf numFmtId="0" fontId="8" fillId="3" borderId="9" xfId="2" applyFont="1" applyFill="1" applyBorder="1" applyAlignment="1">
      <alignment horizontal="center"/>
    </xf>
    <xf numFmtId="0" fontId="8" fillId="3" borderId="10" xfId="2" applyFont="1" applyFill="1" applyBorder="1" applyAlignment="1">
      <alignment horizontal="center"/>
    </xf>
    <xf numFmtId="0" fontId="8" fillId="3" borderId="35" xfId="2" applyFont="1" applyFill="1" applyBorder="1" applyAlignment="1">
      <alignment horizontal="center" vertical="center"/>
    </xf>
    <xf numFmtId="0" fontId="8" fillId="3" borderId="36" xfId="2" applyFont="1" applyFill="1" applyBorder="1" applyAlignment="1">
      <alignment horizontal="center" vertical="center"/>
    </xf>
    <xf numFmtId="0" fontId="8" fillId="3" borderId="35" xfId="2" applyFont="1" applyFill="1" applyBorder="1" applyAlignment="1">
      <alignment horizontal="center"/>
    </xf>
    <xf numFmtId="0" fontId="8" fillId="3" borderId="36" xfId="2" applyFont="1" applyFill="1" applyBorder="1" applyAlignment="1">
      <alignment horizontal="center"/>
    </xf>
    <xf numFmtId="0" fontId="8" fillId="3" borderId="2" xfId="2" applyFont="1" applyFill="1" applyBorder="1" applyAlignment="1">
      <alignment horizontal="center"/>
    </xf>
    <xf numFmtId="0" fontId="7" fillId="3" borderId="1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165" fontId="18" fillId="0" borderId="7" xfId="2" applyNumberFormat="1" applyFont="1" applyFill="1" applyBorder="1" applyAlignment="1">
      <alignment horizontal="center"/>
    </xf>
    <xf numFmtId="0" fontId="40" fillId="5" borderId="0" xfId="0" applyFont="1" applyFill="1" applyAlignment="1">
      <alignment horizontal="center"/>
    </xf>
    <xf numFmtId="0" fontId="4" fillId="3" borderId="0" xfId="2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horizontal="center" vertical="center"/>
    </xf>
    <xf numFmtId="0" fontId="28" fillId="3" borderId="9" xfId="3" applyFont="1" applyFill="1" applyBorder="1" applyAlignment="1">
      <alignment horizontal="center" vertical="center"/>
    </xf>
    <xf numFmtId="0" fontId="45" fillId="3" borderId="10" xfId="3" applyFont="1" applyFill="1" applyBorder="1" applyAlignment="1">
      <alignment horizontal="center" vertical="center"/>
    </xf>
    <xf numFmtId="0" fontId="98" fillId="3" borderId="0" xfId="0" applyFont="1" applyFill="1" applyAlignment="1">
      <alignment horizontal="center" vertical="center"/>
    </xf>
    <xf numFmtId="0" fontId="6" fillId="3" borderId="2" xfId="3" applyFont="1" applyFill="1" applyBorder="1" applyAlignment="1">
      <alignment horizontal="center"/>
    </xf>
    <xf numFmtId="0" fontId="49" fillId="3" borderId="2" xfId="3" applyFont="1" applyFill="1" applyBorder="1" applyAlignment="1">
      <alignment horizontal="center"/>
    </xf>
    <xf numFmtId="0" fontId="48" fillId="0" borderId="9" xfId="0" applyFont="1" applyBorder="1" applyAlignment="1">
      <alignment horizontal="center"/>
    </xf>
    <xf numFmtId="0" fontId="48" fillId="0" borderId="4" xfId="0" applyFont="1" applyBorder="1" applyAlignment="1">
      <alignment horizontal="center"/>
    </xf>
    <xf numFmtId="0" fontId="48" fillId="0" borderId="10" xfId="0" applyFont="1" applyBorder="1" applyAlignment="1">
      <alignment horizontal="center"/>
    </xf>
    <xf numFmtId="0" fontId="25" fillId="0" borderId="9" xfId="3" applyFont="1" applyFill="1" applyBorder="1" applyAlignment="1">
      <alignment horizontal="center" vertical="center"/>
    </xf>
    <xf numFmtId="0" fontId="25" fillId="0" borderId="4" xfId="3" applyFont="1" applyFill="1" applyBorder="1" applyAlignment="1">
      <alignment horizontal="center" vertical="center"/>
    </xf>
    <xf numFmtId="0" fontId="25" fillId="0" borderId="10" xfId="3" applyFont="1" applyFill="1" applyBorder="1" applyAlignment="1">
      <alignment horizontal="center" vertical="center"/>
    </xf>
    <xf numFmtId="0" fontId="4" fillId="3" borderId="2" xfId="3" applyFont="1" applyFill="1" applyBorder="1" applyAlignment="1">
      <alignment horizontal="center"/>
    </xf>
    <xf numFmtId="0" fontId="56" fillId="3" borderId="2" xfId="3" applyFont="1" applyFill="1" applyBorder="1" applyAlignment="1">
      <alignment horizontal="center"/>
    </xf>
    <xf numFmtId="0" fontId="28" fillId="0" borderId="9" xfId="3" applyFont="1" applyFill="1" applyBorder="1" applyAlignment="1">
      <alignment horizontal="center"/>
    </xf>
    <xf numFmtId="0" fontId="28" fillId="0" borderId="4" xfId="3" applyFont="1" applyFill="1" applyBorder="1" applyAlignment="1">
      <alignment horizontal="center"/>
    </xf>
    <xf numFmtId="0" fontId="28" fillId="0" borderId="10" xfId="3" applyFont="1" applyFill="1" applyBorder="1" applyAlignment="1">
      <alignment horizontal="center"/>
    </xf>
    <xf numFmtId="0" fontId="21" fillId="3" borderId="1" xfId="3" applyFont="1" applyFill="1" applyBorder="1" applyAlignment="1">
      <alignment horizontal="center" vertical="center" wrapText="1"/>
    </xf>
    <xf numFmtId="0" fontId="21" fillId="3" borderId="3" xfId="3" applyFont="1" applyFill="1" applyBorder="1" applyAlignment="1">
      <alignment horizontal="center" vertical="center" wrapText="1"/>
    </xf>
    <xf numFmtId="0" fontId="56" fillId="3" borderId="1" xfId="3" applyFont="1" applyFill="1" applyBorder="1" applyAlignment="1">
      <alignment horizontal="center" vertical="center" wrapText="1"/>
    </xf>
    <xf numFmtId="0" fontId="56" fillId="3" borderId="3" xfId="3" applyFont="1" applyFill="1" applyBorder="1" applyAlignment="1">
      <alignment horizontal="center" vertical="center" wrapText="1"/>
    </xf>
    <xf numFmtId="0" fontId="56" fillId="3" borderId="2" xfId="3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21" fillId="0" borderId="9" xfId="3" applyFont="1" applyFill="1" applyBorder="1" applyAlignment="1">
      <alignment horizontal="center"/>
    </xf>
    <xf numFmtId="0" fontId="21" fillId="0" borderId="4" xfId="3" applyFont="1" applyFill="1" applyBorder="1" applyAlignment="1">
      <alignment horizontal="center"/>
    </xf>
    <xf numFmtId="0" fontId="21" fillId="0" borderId="10" xfId="3" applyFont="1" applyFill="1" applyBorder="1" applyAlignment="1">
      <alignment horizontal="center"/>
    </xf>
    <xf numFmtId="0" fontId="30" fillId="3" borderId="0" xfId="0" applyFont="1" applyFill="1" applyAlignment="1">
      <alignment horizontal="center"/>
    </xf>
    <xf numFmtId="0" fontId="33" fillId="3" borderId="0" xfId="0" applyFont="1" applyFill="1" applyAlignment="1">
      <alignment horizontal="center"/>
    </xf>
    <xf numFmtId="0" fontId="33" fillId="3" borderId="0" xfId="0" applyFont="1" applyFill="1" applyBorder="1" applyAlignment="1">
      <alignment horizontal="center"/>
    </xf>
    <xf numFmtId="0" fontId="33" fillId="3" borderId="2" xfId="0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/>
    </xf>
    <xf numFmtId="0" fontId="21" fillId="3" borderId="9" xfId="3" applyFont="1" applyFill="1" applyBorder="1" applyAlignment="1">
      <alignment horizontal="center" vertical="center"/>
    </xf>
    <xf numFmtId="0" fontId="21" fillId="3" borderId="10" xfId="3" applyFont="1" applyFill="1" applyBorder="1" applyAlignment="1">
      <alignment horizontal="center" vertical="center"/>
    </xf>
    <xf numFmtId="0" fontId="21" fillId="3" borderId="2" xfId="3" applyFont="1" applyFill="1" applyBorder="1" applyAlignment="1">
      <alignment horizontal="center"/>
    </xf>
    <xf numFmtId="0" fontId="50" fillId="3" borderId="2" xfId="3" applyFont="1" applyFill="1" applyBorder="1" applyAlignment="1">
      <alignment horizontal="center"/>
    </xf>
    <xf numFmtId="0" fontId="99" fillId="3" borderId="7" xfId="0" applyFont="1" applyFill="1" applyBorder="1" applyAlignment="1">
      <alignment horizontal="center" vertical="center"/>
    </xf>
    <xf numFmtId="0" fontId="45" fillId="3" borderId="1" xfId="3" applyFont="1" applyFill="1" applyBorder="1" applyAlignment="1">
      <alignment horizontal="center" vertical="center" wrapText="1"/>
    </xf>
    <xf numFmtId="0" fontId="45" fillId="3" borderId="3" xfId="3" applyFont="1" applyFill="1" applyBorder="1" applyAlignment="1">
      <alignment horizontal="center" vertical="center" wrapText="1"/>
    </xf>
    <xf numFmtId="0" fontId="45" fillId="3" borderId="2" xfId="3" applyFont="1" applyFill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67" fillId="3" borderId="37" xfId="0" applyFont="1" applyFill="1" applyBorder="1" applyAlignment="1">
      <alignment horizontal="center"/>
    </xf>
    <xf numFmtId="0" fontId="67" fillId="3" borderId="7" xfId="0" applyFont="1" applyFill="1" applyBorder="1" applyAlignment="1">
      <alignment horizontal="center"/>
    </xf>
    <xf numFmtId="0" fontId="67" fillId="3" borderId="33" xfId="0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center" vertical="center" wrapText="1"/>
    </xf>
    <xf numFmtId="0" fontId="60" fillId="3" borderId="3" xfId="0" applyFont="1" applyFill="1" applyBorder="1" applyAlignment="1">
      <alignment horizontal="center" vertical="center" wrapText="1"/>
    </xf>
    <xf numFmtId="0" fontId="59" fillId="3" borderId="1" xfId="0" applyFont="1" applyFill="1" applyBorder="1" applyAlignment="1">
      <alignment horizontal="center" vertical="center"/>
    </xf>
    <xf numFmtId="0" fontId="59" fillId="3" borderId="3" xfId="0" applyFont="1" applyFill="1" applyBorder="1" applyAlignment="1">
      <alignment horizontal="center" vertical="center"/>
    </xf>
    <xf numFmtId="0" fontId="67" fillId="3" borderId="2" xfId="0" applyFont="1" applyFill="1" applyBorder="1" applyAlignment="1">
      <alignment horizontal="center" vertical="center"/>
    </xf>
    <xf numFmtId="0" fontId="13" fillId="3" borderId="9" xfId="3" applyFont="1" applyFill="1" applyBorder="1" applyAlignment="1">
      <alignment horizontal="center"/>
    </xf>
    <xf numFmtId="0" fontId="13" fillId="3" borderId="10" xfId="3" applyFont="1" applyFill="1" applyBorder="1" applyAlignment="1">
      <alignment horizontal="center"/>
    </xf>
    <xf numFmtId="15" fontId="6" fillId="2" borderId="7" xfId="2" applyNumberFormat="1" applyFont="1" applyFill="1" applyBorder="1" applyAlignment="1">
      <alignment horizontal="center" vertical="center"/>
    </xf>
    <xf numFmtId="0" fontId="84" fillId="0" borderId="0" xfId="0" applyFont="1" applyAlignment="1">
      <alignment horizontal="left"/>
    </xf>
    <xf numFmtId="0" fontId="85" fillId="3" borderId="1" xfId="3" applyFont="1" applyFill="1" applyBorder="1" applyAlignment="1">
      <alignment horizontal="center" vertical="center" textRotation="90" wrapText="1"/>
    </xf>
    <xf numFmtId="0" fontId="85" fillId="3" borderId="3" xfId="3" applyFont="1" applyFill="1" applyBorder="1" applyAlignment="1">
      <alignment horizontal="center" vertical="center" textRotation="90" wrapText="1"/>
    </xf>
    <xf numFmtId="0" fontId="85" fillId="3" borderId="1" xfId="3" applyFont="1" applyFill="1" applyBorder="1" applyAlignment="1">
      <alignment horizontal="center" vertical="center" wrapText="1"/>
    </xf>
    <xf numFmtId="0" fontId="85" fillId="3" borderId="3" xfId="3" applyFont="1" applyFill="1" applyBorder="1" applyAlignment="1">
      <alignment horizontal="center" vertical="center" wrapText="1"/>
    </xf>
    <xf numFmtId="0" fontId="13" fillId="3" borderId="2" xfId="3" applyFont="1" applyFill="1" applyBorder="1" applyAlignment="1">
      <alignment horizontal="center" vertical="center" wrapText="1"/>
    </xf>
    <xf numFmtId="15" fontId="47" fillId="3" borderId="0" xfId="0" applyNumberFormat="1" applyFont="1" applyFill="1" applyAlignment="1">
      <alignment horizontal="center" vertical="center"/>
    </xf>
    <xf numFmtId="0" fontId="47" fillId="3" borderId="0" xfId="0" applyFont="1" applyFill="1" applyAlignment="1">
      <alignment horizontal="center" vertical="center"/>
    </xf>
    <xf numFmtId="0" fontId="45" fillId="0" borderId="9" xfId="3" applyFont="1" applyFill="1" applyBorder="1" applyAlignment="1">
      <alignment horizontal="left"/>
    </xf>
    <xf numFmtId="0" fontId="28" fillId="0" borderId="4" xfId="3" applyFont="1" applyFill="1" applyBorder="1" applyAlignment="1">
      <alignment horizontal="left"/>
    </xf>
    <xf numFmtId="0" fontId="28" fillId="0" borderId="10" xfId="3" applyFont="1" applyFill="1" applyBorder="1" applyAlignment="1">
      <alignment horizontal="left"/>
    </xf>
    <xf numFmtId="0" fontId="67" fillId="3" borderId="9" xfId="0" applyFont="1" applyFill="1" applyBorder="1" applyAlignment="1">
      <alignment horizontal="center"/>
    </xf>
    <xf numFmtId="0" fontId="67" fillId="3" borderId="10" xfId="0" applyFont="1" applyFill="1" applyBorder="1" applyAlignment="1">
      <alignment horizontal="center"/>
    </xf>
    <xf numFmtId="0" fontId="85" fillId="0" borderId="9" xfId="3" applyFont="1" applyFill="1" applyBorder="1" applyAlignment="1">
      <alignment horizontal="center" vertical="center"/>
    </xf>
    <xf numFmtId="0" fontId="85" fillId="0" borderId="4" xfId="3" applyFont="1" applyFill="1" applyBorder="1" applyAlignment="1">
      <alignment horizontal="center" vertical="center"/>
    </xf>
    <xf numFmtId="0" fontId="85" fillId="0" borderId="10" xfId="3" applyFont="1" applyFill="1" applyBorder="1" applyAlignment="1">
      <alignment horizontal="center" vertical="center"/>
    </xf>
    <xf numFmtId="0" fontId="49" fillId="3" borderId="1" xfId="3" applyFont="1" applyFill="1" applyBorder="1" applyAlignment="1">
      <alignment horizontal="center" vertical="center" wrapText="1"/>
    </xf>
    <xf numFmtId="0" fontId="49" fillId="3" borderId="6" xfId="3" applyFont="1" applyFill="1" applyBorder="1" applyAlignment="1">
      <alignment horizontal="center" vertical="center" wrapText="1"/>
    </xf>
    <xf numFmtId="0" fontId="49" fillId="3" borderId="3" xfId="3" applyFont="1" applyFill="1" applyBorder="1" applyAlignment="1">
      <alignment horizontal="center" vertical="center" wrapText="1"/>
    </xf>
    <xf numFmtId="0" fontId="93" fillId="3" borderId="1" xfId="3" applyFont="1" applyFill="1" applyBorder="1" applyAlignment="1">
      <alignment horizontal="center" vertical="center" wrapText="1"/>
    </xf>
    <xf numFmtId="0" fontId="93" fillId="3" borderId="6" xfId="3" applyFont="1" applyFill="1" applyBorder="1" applyAlignment="1">
      <alignment horizontal="center" vertical="center" wrapText="1"/>
    </xf>
    <xf numFmtId="0" fontId="93" fillId="3" borderId="3" xfId="3" applyFont="1" applyFill="1" applyBorder="1" applyAlignment="1">
      <alignment horizontal="center" vertical="center" wrapText="1"/>
    </xf>
    <xf numFmtId="0" fontId="46" fillId="3" borderId="0" xfId="0" applyFont="1" applyFill="1" applyBorder="1" applyAlignment="1">
      <alignment horizontal="center" vertical="center"/>
    </xf>
    <xf numFmtId="0" fontId="93" fillId="3" borderId="2" xfId="3" applyFont="1" applyFill="1" applyBorder="1" applyAlignment="1">
      <alignment horizontal="center" vertical="center"/>
    </xf>
    <xf numFmtId="0" fontId="85" fillId="3" borderId="9" xfId="3" applyFont="1" applyFill="1" applyBorder="1" applyAlignment="1">
      <alignment horizontal="center" vertical="center"/>
    </xf>
    <xf numFmtId="0" fontId="85" fillId="3" borderId="4" xfId="3" applyFont="1" applyFill="1" applyBorder="1" applyAlignment="1">
      <alignment horizontal="center" vertical="center"/>
    </xf>
    <xf numFmtId="0" fontId="85" fillId="3" borderId="10" xfId="3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3" xfId="4"/>
    <cellStyle name="Normal_Sarni No. Eight" xfId="3"/>
  </cellStyles>
  <dxfs count="0"/>
  <tableStyles count="0" defaultTableStyle="TableStyleMedium2" defaultPivotStyle="PivotStyleLight16"/>
  <colors>
    <mruColors>
      <color rgb="FF889AC2"/>
      <color rgb="FFDFEDE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660</xdr:row>
      <xdr:rowOff>41347</xdr:rowOff>
    </xdr:from>
    <xdr:ext cx="45719" cy="937629"/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/>
      </xdr:nvSpPr>
      <xdr:spPr>
        <a:xfrm rot="20776298" flipV="1">
          <a:off x="11144250" y="133486597"/>
          <a:ext cx="4571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tx1"/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11</xdr:col>
      <xdr:colOff>0</xdr:colOff>
      <xdr:row>110</xdr:row>
      <xdr:rowOff>48861</xdr:rowOff>
    </xdr:from>
    <xdr:ext cx="45719" cy="937629"/>
    <xdr:sp macro="" textlink="">
      <xdr:nvSpPr>
        <xdr:cNvPr id="3" name="Rectangl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 rot="21212784" flipH="1">
          <a:off x="20672656" y="19565586"/>
          <a:ext cx="4571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110</xdr:row>
      <xdr:rowOff>48861</xdr:rowOff>
    </xdr:from>
    <xdr:ext cx="45719" cy="937629"/>
    <xdr:sp macro="" textlink="">
      <xdr:nvSpPr>
        <xdr:cNvPr id="4" name="Rectangle 3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 rot="21212784" flipH="1">
          <a:off x="11953875" y="23470836"/>
          <a:ext cx="4571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110</xdr:row>
      <xdr:rowOff>48861</xdr:rowOff>
    </xdr:from>
    <xdr:ext cx="45719" cy="937629"/>
    <xdr:sp macro="" textlink="">
      <xdr:nvSpPr>
        <xdr:cNvPr id="5" name="Rectangle 4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 rot="21212784" flipH="1">
          <a:off x="11953875" y="23470836"/>
          <a:ext cx="4571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0</xdr:colOff>
      <xdr:row>110</xdr:row>
      <xdr:rowOff>48861</xdr:rowOff>
    </xdr:from>
    <xdr:ext cx="45719" cy="937629"/>
    <xdr:sp macro="" textlink="">
      <xdr:nvSpPr>
        <xdr:cNvPr id="6" name="Rectangle 5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 rot="21212784" flipH="1">
          <a:off x="11953875" y="23470836"/>
          <a:ext cx="4571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9</xdr:col>
      <xdr:colOff>0</xdr:colOff>
      <xdr:row>110</xdr:row>
      <xdr:rowOff>48861</xdr:rowOff>
    </xdr:from>
    <xdr:ext cx="45719" cy="937629"/>
    <xdr:sp macro="" textlink="">
      <xdr:nvSpPr>
        <xdr:cNvPr id="7" name="Rectangle 6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/>
      </xdr:nvSpPr>
      <xdr:spPr>
        <a:xfrm rot="21212784" flipH="1">
          <a:off x="11696700" y="23470836"/>
          <a:ext cx="45719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opLeftCell="A16" zoomScaleSheetLayoutView="80" workbookViewId="0">
      <selection activeCell="E34" sqref="E34"/>
    </sheetView>
  </sheetViews>
  <sheetFormatPr defaultRowHeight="15" x14ac:dyDescent="0.25"/>
  <cols>
    <col min="1" max="1" width="5.5703125" customWidth="1"/>
    <col min="2" max="2" width="25.5703125" customWidth="1"/>
    <col min="3" max="3" width="9.7109375" customWidth="1"/>
    <col min="4" max="4" width="12.7109375" customWidth="1"/>
    <col min="5" max="5" width="16" customWidth="1"/>
    <col min="6" max="6" width="18.140625" customWidth="1"/>
    <col min="7" max="7" width="19.85546875" customWidth="1"/>
    <col min="8" max="8" width="15" customWidth="1"/>
    <col min="9" max="9" width="6.28515625" customWidth="1"/>
    <col min="10" max="10" width="16.5703125" customWidth="1"/>
    <col min="11" max="11" width="9.28515625" customWidth="1"/>
    <col min="12" max="12" width="9" customWidth="1"/>
    <col min="13" max="13" width="10.5703125" customWidth="1"/>
    <col min="14" max="14" width="11.5703125" customWidth="1"/>
    <col min="15" max="15" width="12.42578125" customWidth="1"/>
    <col min="16" max="16" width="7.5703125" customWidth="1"/>
  </cols>
  <sheetData>
    <row r="1" spans="1:8" ht="34.5" x14ac:dyDescent="0.25">
      <c r="A1" s="1140" t="s">
        <v>0</v>
      </c>
      <c r="B1" s="1140"/>
      <c r="C1" s="1140"/>
      <c r="D1" s="1140"/>
      <c r="E1" s="1140"/>
      <c r="F1" s="1140"/>
      <c r="G1" s="1140"/>
      <c r="H1" s="1140"/>
    </row>
    <row r="2" spans="1:8" ht="27" x14ac:dyDescent="0.25">
      <c r="A2" s="1141" t="s">
        <v>1</v>
      </c>
      <c r="B2" s="1141"/>
      <c r="C2" s="1141"/>
      <c r="D2" s="1141"/>
      <c r="E2" s="1141"/>
      <c r="F2" s="1141"/>
      <c r="G2" s="1141"/>
      <c r="H2" s="1141"/>
    </row>
    <row r="3" spans="1:8" ht="25.5" x14ac:dyDescent="0.25">
      <c r="A3" s="1142" t="s">
        <v>639</v>
      </c>
      <c r="B3" s="1142"/>
      <c r="C3" s="1142"/>
      <c r="D3" s="1142"/>
      <c r="E3" s="1142"/>
      <c r="F3" s="1142"/>
      <c r="G3" s="1142"/>
      <c r="H3" s="1142"/>
    </row>
    <row r="4" spans="1:8" ht="25.5" x14ac:dyDescent="0.25">
      <c r="A4" s="1143"/>
      <c r="B4" s="1143"/>
      <c r="C4" s="1143"/>
      <c r="D4" s="1143"/>
      <c r="E4" s="1143"/>
      <c r="F4" s="1143"/>
      <c r="G4" s="1143"/>
      <c r="H4" s="1143"/>
    </row>
    <row r="5" spans="1:8" ht="16.5" customHeight="1" x14ac:dyDescent="0.25">
      <c r="A5" s="1138" t="s">
        <v>2</v>
      </c>
      <c r="B5" s="1136" t="s">
        <v>3</v>
      </c>
      <c r="C5" s="290" t="s">
        <v>4</v>
      </c>
      <c r="D5" s="290" t="s">
        <v>5</v>
      </c>
      <c r="E5" s="290" t="s">
        <v>6</v>
      </c>
      <c r="F5" s="290" t="s">
        <v>7</v>
      </c>
      <c r="G5" s="290" t="s">
        <v>8</v>
      </c>
      <c r="H5" s="290" t="s">
        <v>9</v>
      </c>
    </row>
    <row r="6" spans="1:8" ht="15.75" customHeight="1" x14ac:dyDescent="0.25">
      <c r="A6" s="1139"/>
      <c r="B6" s="1137"/>
      <c r="C6" s="291" t="s">
        <v>10</v>
      </c>
      <c r="D6" s="291" t="s">
        <v>11</v>
      </c>
      <c r="E6" s="291" t="s">
        <v>434</v>
      </c>
      <c r="F6" s="291" t="s">
        <v>433</v>
      </c>
      <c r="G6" s="291" t="s">
        <v>432</v>
      </c>
      <c r="H6" s="291" t="s">
        <v>12</v>
      </c>
    </row>
    <row r="7" spans="1:8" ht="21.75" customHeight="1" x14ac:dyDescent="0.35">
      <c r="A7" s="752" t="s">
        <v>13</v>
      </c>
      <c r="B7" s="753"/>
      <c r="C7" s="754"/>
      <c r="D7" s="754"/>
      <c r="E7" s="754"/>
      <c r="F7" s="754"/>
      <c r="G7" s="754"/>
      <c r="H7" s="754"/>
    </row>
    <row r="8" spans="1:8" s="431" customFormat="1" ht="21.75" customHeight="1" x14ac:dyDescent="0.25">
      <c r="A8" s="821">
        <v>1</v>
      </c>
      <c r="B8" s="859" t="s">
        <v>14</v>
      </c>
      <c r="C8" s="821">
        <f>'Major Minerals'!C17</f>
        <v>0</v>
      </c>
      <c r="D8" s="822">
        <f>'Major Minerals'!D17</f>
        <v>0</v>
      </c>
      <c r="E8" s="822">
        <f>'Major Minerals'!E17/100000</f>
        <v>0</v>
      </c>
      <c r="F8" s="822">
        <f>'Major Minerals'!F17/10000000</f>
        <v>0</v>
      </c>
      <c r="G8" s="1127">
        <f>'Major Minerals'!G17/100000</f>
        <v>0</v>
      </c>
      <c r="H8" s="821">
        <f>'Major Minerals'!H17</f>
        <v>0</v>
      </c>
    </row>
    <row r="9" spans="1:8" s="431" customFormat="1" ht="21.75" customHeight="1" x14ac:dyDescent="0.25">
      <c r="A9" s="821">
        <v>2</v>
      </c>
      <c r="B9" s="859" t="s">
        <v>15</v>
      </c>
      <c r="C9" s="821">
        <f>'Major Minerals'!C50</f>
        <v>4</v>
      </c>
      <c r="D9" s="822">
        <f>'Major Minerals'!D50</f>
        <v>769.75</v>
      </c>
      <c r="E9" s="822">
        <f>'Major Minerals'!E50/100000</f>
        <v>11.0792</v>
      </c>
      <c r="F9" s="822">
        <f>'Major Minerals'!F50/10000000</f>
        <v>27.698</v>
      </c>
      <c r="G9" s="1127">
        <f>'Major Minerals'!G50/100000</f>
        <v>3930.1077300000002</v>
      </c>
      <c r="H9" s="821">
        <f>'Major Minerals'!H50</f>
        <v>1760</v>
      </c>
    </row>
    <row r="10" spans="1:8" s="431" customFormat="1" ht="21.75" customHeight="1" x14ac:dyDescent="0.25">
      <c r="A10" s="821">
        <v>3</v>
      </c>
      <c r="B10" s="859" t="s">
        <v>16</v>
      </c>
      <c r="C10" s="821">
        <f>'Major Minerals'!C61</f>
        <v>15</v>
      </c>
      <c r="D10" s="822">
        <f>'Major Minerals'!D61</f>
        <v>2448.625</v>
      </c>
      <c r="E10" s="822">
        <f>'Major Minerals'!E61/100000</f>
        <v>56.235110899999995</v>
      </c>
      <c r="F10" s="822">
        <f>'Major Minerals'!F61/10000000</f>
        <v>2610.498169</v>
      </c>
      <c r="G10" s="1127">
        <f>'Major Minerals'!G61/100000</f>
        <v>7681.6570010000005</v>
      </c>
      <c r="H10" s="821">
        <f>'Major Minerals'!H61</f>
        <v>1145</v>
      </c>
    </row>
    <row r="11" spans="1:8" s="431" customFormat="1" ht="21.75" customHeight="1" x14ac:dyDescent="0.25">
      <c r="A11" s="821">
        <v>4</v>
      </c>
      <c r="B11" s="859" t="s">
        <v>621</v>
      </c>
      <c r="C11" s="821">
        <f>'Major Minerals'!C70+'Major Minerals'!C79+'Major Minerals'!C87</f>
        <v>6</v>
      </c>
      <c r="D11" s="822">
        <f>'Major Minerals'!D70+'Major Minerals'!D79+'Major Minerals'!D87</f>
        <v>7026.2725</v>
      </c>
      <c r="E11" s="822">
        <f>('Major Minerals'!E70+'Major Minerals'!E79+'Major Minerals'!E87)/100000</f>
        <v>63.648535200000005</v>
      </c>
      <c r="F11" s="822">
        <f>('Major Minerals'!F70+'Major Minerals'!F79+'Major Minerals'!F87)/10000000</f>
        <v>4346.8408545000002</v>
      </c>
      <c r="G11" s="1127">
        <f>('Major Minerals'!G70+'Major Minerals'!G79+'Major Minerals'!G87)/100000</f>
        <v>274951.79288000002</v>
      </c>
      <c r="H11" s="821">
        <f>'Major Minerals'!H70+'Major Minerals'!H79+'Major Minerals'!H87</f>
        <v>35679</v>
      </c>
    </row>
    <row r="12" spans="1:8" s="431" customFormat="1" ht="21.75" customHeight="1" x14ac:dyDescent="0.25">
      <c r="A12" s="821">
        <v>5</v>
      </c>
      <c r="B12" s="859" t="s">
        <v>19</v>
      </c>
      <c r="C12" s="821">
        <f>'Major Minerals'!C102</f>
        <v>0</v>
      </c>
      <c r="D12" s="822">
        <f>'Major Minerals'!D102</f>
        <v>0</v>
      </c>
      <c r="E12" s="822">
        <f>'Major Minerals'!E102/100000</f>
        <v>5.9001999999999995E-3</v>
      </c>
      <c r="F12" s="822">
        <f>'Major Minerals'!F102/10000000</f>
        <v>3599.1219999999998</v>
      </c>
      <c r="G12" s="1127">
        <f>'Major Minerals'!G102/100000</f>
        <v>22313.492760000001</v>
      </c>
      <c r="H12" s="821">
        <f>'Major Minerals'!H102</f>
        <v>0</v>
      </c>
    </row>
    <row r="13" spans="1:8" s="431" customFormat="1" ht="21.75" customHeight="1" x14ac:dyDescent="0.25">
      <c r="A13" s="821">
        <v>6</v>
      </c>
      <c r="B13" s="859" t="s">
        <v>20</v>
      </c>
      <c r="C13" s="821">
        <f>'Major Minerals'!C94</f>
        <v>1</v>
      </c>
      <c r="D13" s="822">
        <f>'Major Minerals'!D94</f>
        <v>18.898</v>
      </c>
      <c r="E13" s="822">
        <f>'Major Minerals'!E94/100000</f>
        <v>5.4615600000000007E-2</v>
      </c>
      <c r="F13" s="822">
        <f>'Major Minerals'!F94/10000000</f>
        <v>1.7476992</v>
      </c>
      <c r="G13" s="1127">
        <f>'Major Minerals'!G94/100000</f>
        <v>10.38</v>
      </c>
      <c r="H13" s="821">
        <f>'Major Minerals'!H94</f>
        <v>70</v>
      </c>
    </row>
    <row r="14" spans="1:8" s="431" customFormat="1" ht="21.75" customHeight="1" x14ac:dyDescent="0.25">
      <c r="A14" s="747" t="s">
        <v>21</v>
      </c>
      <c r="B14" s="860"/>
      <c r="C14" s="749"/>
      <c r="D14" s="750"/>
      <c r="E14" s="750"/>
      <c r="F14" s="750"/>
      <c r="G14" s="751"/>
      <c r="H14" s="1130"/>
    </row>
    <row r="15" spans="1:8" s="431" customFormat="1" ht="21.75" customHeight="1" x14ac:dyDescent="0.25">
      <c r="A15" s="823">
        <v>7</v>
      </c>
      <c r="B15" s="861" t="s">
        <v>465</v>
      </c>
      <c r="C15" s="824">
        <f>'Major Minerals'!C9</f>
        <v>0</v>
      </c>
      <c r="D15" s="1126">
        <f>'Major Minerals'!D9</f>
        <v>0</v>
      </c>
      <c r="E15" s="1126">
        <f>'Major Minerals'!E9/100000</f>
        <v>0</v>
      </c>
      <c r="F15" s="1126">
        <f>'Major Minerals'!F9/10000000</f>
        <v>0</v>
      </c>
      <c r="G15" s="1128">
        <f>'Major Minerals'!G9/100000</f>
        <v>0</v>
      </c>
      <c r="H15" s="824">
        <f>'Major Minerals'!H9</f>
        <v>0</v>
      </c>
    </row>
    <row r="16" spans="1:8" s="431" customFormat="1" ht="21.75" customHeight="1" x14ac:dyDescent="0.25">
      <c r="A16" s="823">
        <v>8</v>
      </c>
      <c r="B16" s="861" t="s">
        <v>462</v>
      </c>
      <c r="C16" s="824">
        <f>'Major Minerals'!C24</f>
        <v>2</v>
      </c>
      <c r="D16" s="1126">
        <f>'Major Minerals'!D24</f>
        <v>9.8000000000000007</v>
      </c>
      <c r="E16" s="1126">
        <f>'Major Minerals'!E24/100000</f>
        <v>0</v>
      </c>
      <c r="F16" s="1126">
        <f>'Major Minerals'!F24/10000000</f>
        <v>0</v>
      </c>
      <c r="G16" s="1128">
        <f>'Major Minerals'!G24/100000</f>
        <v>0</v>
      </c>
      <c r="H16" s="824">
        <f>'Major Minerals'!H24</f>
        <v>0</v>
      </c>
    </row>
    <row r="17" spans="1:8" s="431" customFormat="1" ht="21.75" customHeight="1" x14ac:dyDescent="0.25">
      <c r="A17" s="823">
        <v>9</v>
      </c>
      <c r="B17" s="861" t="s">
        <v>464</v>
      </c>
      <c r="C17" s="824">
        <f>'Major Minerals'!C43</f>
        <v>0</v>
      </c>
      <c r="D17" s="1126">
        <f>'Major Minerals'!D43</f>
        <v>0</v>
      </c>
      <c r="E17" s="1126">
        <f>'Major Minerals'!E43/100000</f>
        <v>0</v>
      </c>
      <c r="F17" s="1126">
        <f>'Major Minerals'!F43/10000000</f>
        <v>0</v>
      </c>
      <c r="G17" s="1128">
        <f>'Major Minerals'!G43/100000</f>
        <v>0</v>
      </c>
      <c r="H17" s="824">
        <f>'Major Minerals'!H43</f>
        <v>0</v>
      </c>
    </row>
    <row r="18" spans="1:8" s="431" customFormat="1" ht="21.75" customHeight="1" x14ac:dyDescent="0.25">
      <c r="A18" s="823">
        <v>10</v>
      </c>
      <c r="B18" s="861" t="s">
        <v>466</v>
      </c>
      <c r="C18" s="824">
        <f>'Major Minerals'!C37</f>
        <v>1</v>
      </c>
      <c r="D18" s="1126">
        <f>'Office Major'!D146</f>
        <v>4.05</v>
      </c>
      <c r="E18" s="1126">
        <f>'Office Major'!E146/100000</f>
        <v>0</v>
      </c>
      <c r="F18" s="1126">
        <f>'Office Major'!F146/10000000</f>
        <v>0</v>
      </c>
      <c r="G18" s="1128">
        <f>'Office Major'!G146/100000</f>
        <v>6.0999999999999999E-2</v>
      </c>
      <c r="H18" s="824">
        <f>'Office Major'!H146</f>
        <v>0</v>
      </c>
    </row>
    <row r="19" spans="1:8" s="431" customFormat="1" ht="21.75" customHeight="1" x14ac:dyDescent="0.25">
      <c r="A19" s="823">
        <v>11</v>
      </c>
      <c r="B19" s="859" t="s">
        <v>395</v>
      </c>
      <c r="C19" s="821">
        <f>'Major Minerals'!C228</f>
        <v>1</v>
      </c>
      <c r="D19" s="822">
        <f>'Major Minerals'!D228</f>
        <v>123.2</v>
      </c>
      <c r="E19" s="822">
        <f>'Major Minerals'!E228/100000</f>
        <v>0</v>
      </c>
      <c r="F19" s="822">
        <f>'Major Minerals'!F228/10000000</f>
        <v>0</v>
      </c>
      <c r="G19" s="1127">
        <f>'Major Minerals'!G228/100000</f>
        <v>1.232</v>
      </c>
      <c r="H19" s="821">
        <f>'Major Minerals'!H228</f>
        <v>1</v>
      </c>
    </row>
    <row r="20" spans="1:8" s="431" customFormat="1" ht="21.75" customHeight="1" x14ac:dyDescent="0.25">
      <c r="A20" s="823">
        <v>12</v>
      </c>
      <c r="B20" s="858" t="s">
        <v>28</v>
      </c>
      <c r="C20" s="821">
        <f>'Major Minerals'!C111</f>
        <v>7</v>
      </c>
      <c r="D20" s="822">
        <f>'Major Minerals'!D111</f>
        <v>1251.6199999999999</v>
      </c>
      <c r="E20" s="822">
        <f>'Major Minerals'!E111/100000</f>
        <v>0</v>
      </c>
      <c r="F20" s="822">
        <f>'Major Minerals'!F229/10000000</f>
        <v>0</v>
      </c>
      <c r="G20" s="1127">
        <f>'Major Minerals'!G111/100000</f>
        <v>8.8819999999999997</v>
      </c>
      <c r="H20" s="821">
        <f>'Major Minerals'!H111</f>
        <v>0</v>
      </c>
    </row>
    <row r="21" spans="1:8" s="431" customFormat="1" ht="21.75" customHeight="1" x14ac:dyDescent="0.25">
      <c r="A21" s="823">
        <v>13</v>
      </c>
      <c r="B21" s="862" t="s">
        <v>29</v>
      </c>
      <c r="C21" s="821">
        <f>'Major Minerals'!C121</f>
        <v>15</v>
      </c>
      <c r="D21" s="822">
        <f>'Major Minerals'!D121</f>
        <v>68.860700000000008</v>
      </c>
      <c r="E21" s="822">
        <f>'Major Minerals'!E121/100000</f>
        <v>0.5015733</v>
      </c>
      <c r="F21" s="822">
        <f>'Major Minerals'!F239/10000000</f>
        <v>20.367561599999998</v>
      </c>
      <c r="G21" s="1127">
        <f>'Major Minerals'!G121/100000</f>
        <v>17.176079999999999</v>
      </c>
      <c r="H21" s="821">
        <f>'Major Minerals'!H121</f>
        <v>10</v>
      </c>
    </row>
    <row r="22" spans="1:8" s="431" customFormat="1" ht="21.75" customHeight="1" x14ac:dyDescent="0.25">
      <c r="A22" s="823">
        <v>14</v>
      </c>
      <c r="B22" s="859" t="s">
        <v>32</v>
      </c>
      <c r="C22" s="821">
        <f>'Major Minerals'!C128</f>
        <v>3</v>
      </c>
      <c r="D22" s="822">
        <f>'Major Minerals'!D128</f>
        <v>154</v>
      </c>
      <c r="E22" s="822">
        <f>'Major Minerals'!E128/100000</f>
        <v>0</v>
      </c>
      <c r="F22" s="822">
        <f>'Major Minerals'!F241/10000000</f>
        <v>0</v>
      </c>
      <c r="G22" s="1127">
        <f>'Major Minerals'!G128/100000</f>
        <v>56.601999999999997</v>
      </c>
      <c r="H22" s="821">
        <f>'Major Minerals'!H128</f>
        <v>0</v>
      </c>
    </row>
    <row r="23" spans="1:8" s="431" customFormat="1" ht="21.75" customHeight="1" x14ac:dyDescent="0.25">
      <c r="A23" s="823">
        <v>15</v>
      </c>
      <c r="B23" s="859" t="s">
        <v>33</v>
      </c>
      <c r="C23" s="821">
        <f>'Major Minerals'!C157</f>
        <v>7</v>
      </c>
      <c r="D23" s="822">
        <f>'Major Minerals'!D157</f>
        <v>14633.74</v>
      </c>
      <c r="E23" s="822">
        <f>'Major Minerals'!E157/100000</f>
        <v>103.47367609999999</v>
      </c>
      <c r="F23" s="822">
        <f>'Major Minerals'!F240/10000000</f>
        <v>2009.0157888000001</v>
      </c>
      <c r="G23" s="1127">
        <f>'Major Minerals'!G157/100000</f>
        <v>15842.031629999999</v>
      </c>
      <c r="H23" s="821">
        <f>'Major Minerals'!H157</f>
        <v>600</v>
      </c>
    </row>
    <row r="24" spans="1:8" s="431" customFormat="1" ht="21.75" customHeight="1" x14ac:dyDescent="0.25">
      <c r="A24" s="823">
        <v>16</v>
      </c>
      <c r="B24" s="859" t="s">
        <v>34</v>
      </c>
      <c r="C24" s="821">
        <f>'Major Minerals'!C242</f>
        <v>46</v>
      </c>
      <c r="D24" s="822">
        <f>'Major Minerals'!D242</f>
        <v>21600.918399999999</v>
      </c>
      <c r="E24" s="822">
        <f>'Major Minerals'!E242/100000</f>
        <v>950.42211120000002</v>
      </c>
      <c r="F24" s="822">
        <f>'Major Minerals'!F242/10000000</f>
        <v>5492.2510099000001</v>
      </c>
      <c r="G24" s="1127">
        <f>'Major Minerals'!G242/100000</f>
        <v>74002.954610000001</v>
      </c>
      <c r="H24" s="821">
        <f>'Major Minerals'!H242</f>
        <v>5758</v>
      </c>
    </row>
    <row r="25" spans="1:8" s="431" customFormat="1" ht="21.75" customHeight="1" x14ac:dyDescent="0.25">
      <c r="A25" s="823">
        <v>17</v>
      </c>
      <c r="B25" s="859" t="s">
        <v>35</v>
      </c>
      <c r="C25" s="821">
        <f>'Major Minerals'!C165</f>
        <v>2</v>
      </c>
      <c r="D25" s="822">
        <f>'Major Minerals'!D165</f>
        <v>36.120000000000005</v>
      </c>
      <c r="E25" s="822">
        <f>'Major Minerals'!E165/100000</f>
        <v>0</v>
      </c>
      <c r="F25" s="822">
        <f>'Major Minerals'!F165/10000000</f>
        <v>0</v>
      </c>
      <c r="G25" s="1127">
        <f>'Major Minerals'!G165/100000</f>
        <v>1.8528</v>
      </c>
      <c r="H25" s="821">
        <f>'Major Minerals'!H165</f>
        <v>0</v>
      </c>
    </row>
    <row r="26" spans="1:8" s="431" customFormat="1" ht="21.75" customHeight="1" x14ac:dyDescent="0.25">
      <c r="A26" s="823">
        <v>18</v>
      </c>
      <c r="B26" s="859" t="s">
        <v>41</v>
      </c>
      <c r="C26" s="821">
        <f>'Major Minerals'!C171</f>
        <v>1</v>
      </c>
      <c r="D26" s="822">
        <f>'Major Minerals'!D171</f>
        <v>1370.37</v>
      </c>
      <c r="E26" s="822">
        <f>'Major Minerals'!E171/100000</f>
        <v>12.606621000000001</v>
      </c>
      <c r="F26" s="822">
        <f>'Major Minerals'!F171/10000000</f>
        <v>264.73904099999999</v>
      </c>
      <c r="G26" s="1127">
        <f>'Major Minerals'!G171/100000</f>
        <v>14488.814759999999</v>
      </c>
      <c r="H26" s="821">
        <f>'Major Minerals'!H171</f>
        <v>980</v>
      </c>
    </row>
    <row r="27" spans="1:8" s="431" customFormat="1" ht="21.75" customHeight="1" x14ac:dyDescent="0.25">
      <c r="A27" s="823">
        <v>19</v>
      </c>
      <c r="B27" s="859" t="s">
        <v>42</v>
      </c>
      <c r="C27" s="821">
        <f>'Major Minerals'!C179</f>
        <v>4</v>
      </c>
      <c r="D27" s="822">
        <f>'Major Minerals'!D179</f>
        <v>625.35</v>
      </c>
      <c r="E27" s="822">
        <f>'Major Minerals'!E179/100000</f>
        <v>7.2737000000000001E-3</v>
      </c>
      <c r="F27" s="822">
        <f>'Major Minerals'!F179/10000000</f>
        <v>0.10546865</v>
      </c>
      <c r="G27" s="1127">
        <f>'Major Minerals'!G179/100000</f>
        <v>9.6069999999999993</v>
      </c>
      <c r="H27" s="821">
        <f>'Major Minerals'!H179</f>
        <v>30</v>
      </c>
    </row>
    <row r="28" spans="1:8" s="431" customFormat="1" ht="21.75" customHeight="1" x14ac:dyDescent="0.25">
      <c r="A28" s="823">
        <v>20</v>
      </c>
      <c r="B28" s="859" t="s">
        <v>44</v>
      </c>
      <c r="C28" s="821">
        <f>'Major Minerals'!C188</f>
        <v>18</v>
      </c>
      <c r="D28" s="822">
        <f>'Major Minerals'!D188</f>
        <v>173.85500000000002</v>
      </c>
      <c r="E28" s="822">
        <f>'Major Minerals'!E188/100000</f>
        <v>0.3716353</v>
      </c>
      <c r="F28" s="822">
        <f>'Major Minerals'!F188/10000000</f>
        <v>2.0335796180000001</v>
      </c>
      <c r="G28" s="1127">
        <f>'Major Minerals'!G188/100000</f>
        <v>33.750300000000003</v>
      </c>
      <c r="H28" s="821">
        <f>'Major Minerals'!H188</f>
        <v>55</v>
      </c>
    </row>
    <row r="29" spans="1:8" s="431" customFormat="1" ht="21.75" customHeight="1" x14ac:dyDescent="0.25">
      <c r="A29" s="823">
        <v>21</v>
      </c>
      <c r="B29" s="859" t="s">
        <v>46</v>
      </c>
      <c r="C29" s="821">
        <f>'Major Minerals'!C197</f>
        <v>3</v>
      </c>
      <c r="D29" s="822">
        <f>'Major Minerals'!D197</f>
        <v>13.509999999999998</v>
      </c>
      <c r="E29" s="822">
        <f>'Major Minerals'!E197/100000</f>
        <v>0</v>
      </c>
      <c r="F29" s="822">
        <f>'Major Minerals'!F197/10000000</f>
        <v>0</v>
      </c>
      <c r="G29" s="1127">
        <f>'Major Minerals'!G197/100000</f>
        <v>0</v>
      </c>
      <c r="H29" s="821">
        <f>'Major Minerals'!H197</f>
        <v>0</v>
      </c>
    </row>
    <row r="30" spans="1:8" s="431" customFormat="1" ht="21.75" customHeight="1" x14ac:dyDescent="0.25">
      <c r="A30" s="823">
        <v>22</v>
      </c>
      <c r="B30" s="859" t="s">
        <v>47</v>
      </c>
      <c r="C30" s="821">
        <f>'Major Minerals'!C208</f>
        <v>12</v>
      </c>
      <c r="D30" s="822">
        <f>'Major Minerals'!D208</f>
        <v>253.27999999999997</v>
      </c>
      <c r="E30" s="822">
        <f>'Major Minerals'!E208/100000</f>
        <v>0.91292320000000005</v>
      </c>
      <c r="F30" s="822">
        <f>'Major Minerals'!F208/10000000</f>
        <v>12.002473819999999</v>
      </c>
      <c r="G30" s="1127">
        <f>'Major Minerals'!G208/100000</f>
        <v>113.89396000000001</v>
      </c>
      <c r="H30" s="821">
        <f>'Major Minerals'!H208</f>
        <v>220</v>
      </c>
    </row>
    <row r="31" spans="1:8" s="431" customFormat="1" ht="21.75" customHeight="1" x14ac:dyDescent="0.25">
      <c r="A31" s="823"/>
      <c r="B31" s="859" t="s">
        <v>458</v>
      </c>
      <c r="C31" s="821">
        <f>'Major Minerals'!C249</f>
        <v>0</v>
      </c>
      <c r="D31" s="822">
        <f>'Major Minerals'!D249</f>
        <v>0</v>
      </c>
      <c r="E31" s="822">
        <f>'Major Minerals'!E249/100000</f>
        <v>0</v>
      </c>
      <c r="F31" s="822">
        <v>0</v>
      </c>
      <c r="G31" s="1127">
        <f>'Major Minerals'!G249/100000</f>
        <v>0</v>
      </c>
      <c r="H31" s="821">
        <f>'Major Minerals'!H249</f>
        <v>0</v>
      </c>
    </row>
    <row r="32" spans="1:8" s="431" customFormat="1" ht="16.5" x14ac:dyDescent="0.25">
      <c r="A32" s="825"/>
      <c r="B32" s="825" t="s">
        <v>49</v>
      </c>
      <c r="C32" s="825">
        <f>SUM(C8:C31)</f>
        <v>148</v>
      </c>
      <c r="D32" s="826">
        <f t="shared" ref="D32:H32" si="0">SUM(D8:D31)</f>
        <v>50582.219600000004</v>
      </c>
      <c r="E32" s="826">
        <f t="shared" si="0"/>
        <v>1199.3191757</v>
      </c>
      <c r="F32" s="826">
        <f t="shared" si="0"/>
        <v>18386.421646088002</v>
      </c>
      <c r="G32" s="1129">
        <f t="shared" si="0"/>
        <v>413464.28851100005</v>
      </c>
      <c r="H32" s="825">
        <f t="shared" si="0"/>
        <v>46308</v>
      </c>
    </row>
    <row r="38" spans="8:8" x14ac:dyDescent="0.25">
      <c r="H38" s="815"/>
    </row>
  </sheetData>
  <mergeCells count="6">
    <mergeCell ref="B5:B6"/>
    <mergeCell ref="A5:A6"/>
    <mergeCell ref="A1:H1"/>
    <mergeCell ref="A2:H2"/>
    <mergeCell ref="A3:H3"/>
    <mergeCell ref="A4:H4"/>
  </mergeCells>
  <pageMargins left="0.59055118110236227" right="0.35433070866141736" top="0.74803149606299213" bottom="0.74803149606299213" header="0.31496062992125984" footer="0.31496062992125984"/>
  <pageSetup paperSize="9" scale="76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8"/>
  <sheetViews>
    <sheetView topLeftCell="A650" zoomScale="90" zoomScaleNormal="90" workbookViewId="0">
      <selection activeCell="O659" sqref="O659"/>
    </sheetView>
  </sheetViews>
  <sheetFormatPr defaultColWidth="9.140625" defaultRowHeight="15" x14ac:dyDescent="0.25"/>
  <cols>
    <col min="1" max="1" width="7.42578125" style="130" customWidth="1"/>
    <col min="2" max="2" width="25" style="130" bestFit="1" customWidth="1"/>
    <col min="3" max="3" width="10" style="130" customWidth="1"/>
    <col min="4" max="4" width="13.85546875" style="130" customWidth="1"/>
    <col min="5" max="5" width="13.7109375" style="130" bestFit="1" customWidth="1"/>
    <col min="6" max="6" width="16" style="130" customWidth="1"/>
    <col min="7" max="7" width="13.7109375" style="130" bestFit="1" customWidth="1"/>
    <col min="8" max="8" width="12.85546875" style="130" customWidth="1"/>
    <col min="9" max="9" width="9.140625" style="130"/>
    <col min="10" max="10" width="12.42578125" style="130" bestFit="1" customWidth="1"/>
    <col min="11" max="11" width="17" style="130" customWidth="1"/>
    <col min="12" max="12" width="18.5703125" style="130" customWidth="1"/>
    <col min="13" max="13" width="16" style="130" bestFit="1" customWidth="1"/>
    <col min="14" max="14" width="13.28515625" style="130" customWidth="1"/>
    <col min="15" max="16384" width="9.140625" style="130"/>
  </cols>
  <sheetData>
    <row r="1" spans="1:15" ht="30.75" x14ac:dyDescent="0.25">
      <c r="A1" s="1159" t="s">
        <v>0</v>
      </c>
      <c r="B1" s="1159"/>
      <c r="C1" s="1159"/>
      <c r="D1" s="1159"/>
      <c r="E1" s="1159"/>
      <c r="F1" s="1159"/>
      <c r="G1" s="1159"/>
      <c r="H1" s="1159"/>
    </row>
    <row r="2" spans="1:15" ht="25.5" x14ac:dyDescent="0.25">
      <c r="A2" s="1160" t="s">
        <v>437</v>
      </c>
      <c r="B2" s="1160"/>
      <c r="C2" s="1160"/>
      <c r="D2" s="1160"/>
      <c r="E2" s="1160"/>
      <c r="F2" s="1160"/>
      <c r="G2" s="1160"/>
      <c r="H2" s="1160"/>
    </row>
    <row r="3" spans="1:15" ht="22.5" x14ac:dyDescent="0.25">
      <c r="A3" s="1161" t="str">
        <f>'Distt. Major Minerals'!A3:H3</f>
        <v>Financial Year 2022-23</v>
      </c>
      <c r="B3" s="1161"/>
      <c r="C3" s="1161"/>
      <c r="D3" s="1161"/>
      <c r="E3" s="1161"/>
      <c r="F3" s="1161"/>
      <c r="G3" s="1161"/>
      <c r="H3" s="1161"/>
    </row>
    <row r="5" spans="1:15" ht="18.75" x14ac:dyDescent="0.3">
      <c r="A5" s="1162" t="s">
        <v>22</v>
      </c>
      <c r="B5" s="1162"/>
      <c r="C5" s="1162"/>
      <c r="D5" s="1162"/>
      <c r="E5" s="1162"/>
      <c r="F5" s="1162"/>
      <c r="G5" s="1162"/>
      <c r="H5" s="1162"/>
    </row>
    <row r="6" spans="1:15" ht="17.100000000000001" customHeight="1" x14ac:dyDescent="0.25">
      <c r="A6" s="1155" t="s">
        <v>2</v>
      </c>
      <c r="B6" s="1150" t="s">
        <v>269</v>
      </c>
      <c r="C6" s="270" t="s">
        <v>4</v>
      </c>
      <c r="D6" s="270" t="s">
        <v>5</v>
      </c>
      <c r="E6" s="270" t="s">
        <v>6</v>
      </c>
      <c r="F6" s="270" t="s">
        <v>7</v>
      </c>
      <c r="G6" s="270" t="s">
        <v>8</v>
      </c>
      <c r="H6" s="270" t="s">
        <v>9</v>
      </c>
    </row>
    <row r="7" spans="1:15" ht="17.100000000000001" customHeight="1" x14ac:dyDescent="0.25">
      <c r="A7" s="1156"/>
      <c r="B7" s="1151"/>
      <c r="C7" s="2" t="s">
        <v>10</v>
      </c>
      <c r="D7" s="2" t="s">
        <v>77</v>
      </c>
      <c r="E7" s="2" t="s">
        <v>78</v>
      </c>
      <c r="F7" s="53" t="s">
        <v>79</v>
      </c>
      <c r="G7" s="53" t="s">
        <v>79</v>
      </c>
      <c r="H7" s="2" t="s">
        <v>12</v>
      </c>
    </row>
    <row r="8" spans="1:15" ht="17.100000000000001" customHeight="1" x14ac:dyDescent="0.25">
      <c r="A8" s="142">
        <v>1</v>
      </c>
      <c r="B8" s="3" t="s">
        <v>245</v>
      </c>
      <c r="C8" s="123">
        <f>Distt.Minor!C139</f>
        <v>196</v>
      </c>
      <c r="D8" s="123">
        <f>Distt.Minor!D139</f>
        <v>5430.1360999999997</v>
      </c>
      <c r="E8" s="123">
        <f>Distt.Minor!E139</f>
        <v>6503056.4699999997</v>
      </c>
      <c r="F8" s="123">
        <f>Distt.Minor!F139</f>
        <v>4552139529</v>
      </c>
      <c r="G8" s="123">
        <f>Distt.Minor!G139</f>
        <v>800890353</v>
      </c>
      <c r="H8" s="123">
        <f>Distt.Minor!H139</f>
        <v>1110</v>
      </c>
      <c r="I8" s="573"/>
    </row>
    <row r="9" spans="1:15" ht="17.100000000000001" customHeight="1" x14ac:dyDescent="0.25">
      <c r="A9" s="142">
        <v>2</v>
      </c>
      <c r="B9" s="3" t="s">
        <v>253</v>
      </c>
      <c r="C9" s="204">
        <f>Distt.Minor!C266</f>
        <v>3</v>
      </c>
      <c r="D9" s="204">
        <f>Distt.Minor!D266</f>
        <v>13</v>
      </c>
      <c r="E9" s="204">
        <f>Distt.Minor!E266</f>
        <v>0</v>
      </c>
      <c r="F9" s="204">
        <f>Distt.Minor!F266</f>
        <v>0</v>
      </c>
      <c r="G9" s="204">
        <f>Distt.Minor!G266</f>
        <v>518108</v>
      </c>
      <c r="H9" s="204">
        <f>Distt.Minor!H266</f>
        <v>0</v>
      </c>
    </row>
    <row r="10" spans="1:15" ht="17.100000000000001" customHeight="1" x14ac:dyDescent="0.25">
      <c r="A10" s="1336" t="s">
        <v>49</v>
      </c>
      <c r="B10" s="1337"/>
      <c r="C10" s="4">
        <f t="shared" ref="C10:H10" si="0">SUM(C8:C9)</f>
        <v>199</v>
      </c>
      <c r="D10" s="5">
        <f t="shared" si="0"/>
        <v>5443.1360999999997</v>
      </c>
      <c r="E10" s="4">
        <f t="shared" si="0"/>
        <v>6503056.4699999997</v>
      </c>
      <c r="F10" s="4">
        <f t="shared" si="0"/>
        <v>4552139529</v>
      </c>
      <c r="G10" s="4">
        <f t="shared" si="0"/>
        <v>801408461</v>
      </c>
      <c r="H10" s="4">
        <f t="shared" si="0"/>
        <v>1110</v>
      </c>
      <c r="J10" s="259">
        <f>'Minor Minerals'!C11</f>
        <v>199</v>
      </c>
      <c r="K10" s="259">
        <f>'Minor Minerals'!D11</f>
        <v>5443.1360999999997</v>
      </c>
      <c r="L10" s="259">
        <f>'Minor Minerals'!E11</f>
        <v>6503056.4699999997</v>
      </c>
      <c r="M10" s="259">
        <f>'Minor Minerals'!F11</f>
        <v>4552139529</v>
      </c>
      <c r="N10" s="259">
        <f>'Minor Minerals'!G11</f>
        <v>801408461</v>
      </c>
      <c r="O10" s="259">
        <f>'Minor Minerals'!H11</f>
        <v>1110</v>
      </c>
    </row>
    <row r="11" spans="1:15" ht="17.100000000000001" customHeight="1" x14ac:dyDescent="0.25">
      <c r="A11" s="146"/>
      <c r="B11" s="8"/>
      <c r="C11" s="9"/>
      <c r="D11" s="10"/>
      <c r="E11" s="11"/>
      <c r="F11" s="11"/>
      <c r="G11" s="11"/>
      <c r="H11" s="9"/>
      <c r="J11" s="130">
        <f>J10-C10</f>
        <v>0</v>
      </c>
      <c r="K11" s="130">
        <f t="shared" ref="K11:O11" si="1">K10-D10</f>
        <v>0</v>
      </c>
      <c r="L11" s="130">
        <f t="shared" si="1"/>
        <v>0</v>
      </c>
      <c r="M11" s="130">
        <f t="shared" si="1"/>
        <v>0</v>
      </c>
      <c r="N11" s="130">
        <f t="shared" si="1"/>
        <v>0</v>
      </c>
      <c r="O11" s="130">
        <f t="shared" si="1"/>
        <v>0</v>
      </c>
    </row>
    <row r="12" spans="1:15" ht="17.100000000000001" customHeight="1" x14ac:dyDescent="0.3">
      <c r="A12" s="1162" t="s">
        <v>23</v>
      </c>
      <c r="B12" s="1162"/>
      <c r="C12" s="1162"/>
      <c r="D12" s="1162"/>
      <c r="E12" s="1162"/>
      <c r="F12" s="1162"/>
      <c r="G12" s="1162"/>
      <c r="H12" s="1162"/>
    </row>
    <row r="13" spans="1:15" ht="17.100000000000001" customHeight="1" x14ac:dyDescent="0.25">
      <c r="A13" s="1155" t="s">
        <v>2</v>
      </c>
      <c r="B13" s="1150" t="s">
        <v>269</v>
      </c>
      <c r="C13" s="270" t="s">
        <v>4</v>
      </c>
      <c r="D13" s="270" t="s">
        <v>5</v>
      </c>
      <c r="E13" s="270" t="s">
        <v>6</v>
      </c>
      <c r="F13" s="270" t="s">
        <v>7</v>
      </c>
      <c r="G13" s="270" t="s">
        <v>8</v>
      </c>
      <c r="H13" s="270" t="s">
        <v>9</v>
      </c>
    </row>
    <row r="14" spans="1:15" ht="17.100000000000001" customHeight="1" x14ac:dyDescent="0.25">
      <c r="A14" s="1156"/>
      <c r="B14" s="1151"/>
      <c r="C14" s="2" t="s">
        <v>10</v>
      </c>
      <c r="D14" s="2" t="s">
        <v>77</v>
      </c>
      <c r="E14" s="2" t="s">
        <v>78</v>
      </c>
      <c r="F14" s="53" t="s">
        <v>79</v>
      </c>
      <c r="G14" s="53" t="s">
        <v>79</v>
      </c>
      <c r="H14" s="2" t="s">
        <v>12</v>
      </c>
    </row>
    <row r="15" spans="1:15" ht="17.100000000000001" customHeight="1" x14ac:dyDescent="0.25">
      <c r="A15" s="142">
        <v>1</v>
      </c>
      <c r="B15" s="3" t="s">
        <v>266</v>
      </c>
      <c r="C15" s="204">
        <f>Distt.Minor!C566</f>
        <v>1</v>
      </c>
      <c r="D15" s="204">
        <f>Distt.Minor!D566</f>
        <v>31</v>
      </c>
      <c r="E15" s="204">
        <f>Distt.Minor!E566</f>
        <v>6617.4</v>
      </c>
      <c r="F15" s="204">
        <f>Distt.Minor!F566</f>
        <v>8768055</v>
      </c>
      <c r="G15" s="204">
        <f>Distt.Minor!G566</f>
        <v>1138070</v>
      </c>
      <c r="H15" s="204">
        <f>Distt.Minor!H566</f>
        <v>9</v>
      </c>
    </row>
    <row r="16" spans="1:15" ht="17.100000000000001" customHeight="1" x14ac:dyDescent="0.25">
      <c r="A16" s="672">
        <v>2</v>
      </c>
      <c r="B16" s="673" t="s">
        <v>461</v>
      </c>
      <c r="C16" s="204">
        <f>Distt.Minor!C470</f>
        <v>0</v>
      </c>
      <c r="D16" s="204">
        <f>Distt.Minor!D470</f>
        <v>0</v>
      </c>
      <c r="E16" s="204">
        <f>Distt.Minor!E470</f>
        <v>0</v>
      </c>
      <c r="F16" s="204">
        <f>Distt.Minor!F470</f>
        <v>0</v>
      </c>
      <c r="G16" s="204">
        <f>Distt.Minor!G470</f>
        <v>0</v>
      </c>
      <c r="H16" s="204">
        <f>Distt.Minor!H470</f>
        <v>0</v>
      </c>
    </row>
    <row r="17" spans="1:15" ht="17.100000000000001" customHeight="1" x14ac:dyDescent="0.25">
      <c r="A17" s="1336" t="s">
        <v>49</v>
      </c>
      <c r="B17" s="1337"/>
      <c r="C17" s="4">
        <f>SUM(C15:C16)</f>
        <v>1</v>
      </c>
      <c r="D17" s="4">
        <f t="shared" ref="D17:H17" si="2">SUM(D15:D16)</f>
        <v>31</v>
      </c>
      <c r="E17" s="4">
        <f t="shared" si="2"/>
        <v>6617.4</v>
      </c>
      <c r="F17" s="4">
        <f t="shared" si="2"/>
        <v>8768055</v>
      </c>
      <c r="G17" s="4">
        <f t="shared" si="2"/>
        <v>1138070</v>
      </c>
      <c r="H17" s="4">
        <f t="shared" si="2"/>
        <v>9</v>
      </c>
      <c r="J17" s="258">
        <f>'Minor Minerals'!C18</f>
        <v>1</v>
      </c>
      <c r="K17" s="258">
        <f>'Minor Minerals'!D18</f>
        <v>31</v>
      </c>
      <c r="L17" s="258">
        <f>'Minor Minerals'!E18</f>
        <v>6617.4</v>
      </c>
      <c r="M17" s="258">
        <f>'Minor Minerals'!F18</f>
        <v>8768055</v>
      </c>
      <c r="N17" s="258">
        <f>'Minor Minerals'!G18</f>
        <v>1138070</v>
      </c>
      <c r="O17" s="258">
        <f>'Minor Minerals'!H18</f>
        <v>9</v>
      </c>
    </row>
    <row r="18" spans="1:15" ht="17.100000000000001" customHeight="1" x14ac:dyDescent="0.25">
      <c r="A18" s="131"/>
      <c r="B18" s="131"/>
      <c r="C18" s="131"/>
      <c r="D18" s="131"/>
      <c r="E18" s="131"/>
      <c r="F18" s="131"/>
      <c r="G18" s="131"/>
      <c r="H18" s="131"/>
      <c r="J18" s="136">
        <f>J17-C17</f>
        <v>0</v>
      </c>
      <c r="K18" s="136">
        <f t="shared" ref="K18:O18" si="3">K17-D17</f>
        <v>0</v>
      </c>
      <c r="L18" s="136">
        <f t="shared" si="3"/>
        <v>0</v>
      </c>
      <c r="M18" s="136">
        <f t="shared" si="3"/>
        <v>0</v>
      </c>
      <c r="N18" s="136">
        <f t="shared" si="3"/>
        <v>0</v>
      </c>
      <c r="O18" s="136">
        <f t="shared" si="3"/>
        <v>0</v>
      </c>
    </row>
    <row r="19" spans="1:15" ht="17.100000000000001" customHeight="1" x14ac:dyDescent="0.25">
      <c r="A19" s="131"/>
      <c r="B19" s="31"/>
      <c r="C19" s="131"/>
      <c r="D19" s="32" t="s">
        <v>52</v>
      </c>
      <c r="E19" s="131"/>
      <c r="F19" s="131"/>
      <c r="G19" s="131"/>
      <c r="H19" s="131"/>
    </row>
    <row r="20" spans="1:15" ht="17.100000000000001" customHeight="1" x14ac:dyDescent="0.25">
      <c r="A20" s="1155" t="s">
        <v>2</v>
      </c>
      <c r="B20" s="1150" t="s">
        <v>269</v>
      </c>
      <c r="C20" s="270" t="s">
        <v>4</v>
      </c>
      <c r="D20" s="270" t="s">
        <v>5</v>
      </c>
      <c r="E20" s="270" t="s">
        <v>6</v>
      </c>
      <c r="F20" s="270" t="s">
        <v>7</v>
      </c>
      <c r="G20" s="270" t="s">
        <v>8</v>
      </c>
      <c r="H20" s="270" t="s">
        <v>9</v>
      </c>
    </row>
    <row r="21" spans="1:15" ht="17.100000000000001" customHeight="1" x14ac:dyDescent="0.25">
      <c r="A21" s="1156"/>
      <c r="B21" s="1151"/>
      <c r="C21" s="2" t="s">
        <v>10</v>
      </c>
      <c r="D21" s="2" t="s">
        <v>51</v>
      </c>
      <c r="E21" s="2" t="s">
        <v>78</v>
      </c>
      <c r="F21" s="2" t="s">
        <v>79</v>
      </c>
      <c r="G21" s="2" t="s">
        <v>79</v>
      </c>
      <c r="H21" s="2" t="s">
        <v>12</v>
      </c>
    </row>
    <row r="22" spans="1:15" ht="17.100000000000001" customHeight="1" x14ac:dyDescent="0.25">
      <c r="A22" s="142">
        <v>1</v>
      </c>
      <c r="B22" s="205" t="s">
        <v>285</v>
      </c>
      <c r="C22" s="206">
        <f>Distt.Minor!C322</f>
        <v>12</v>
      </c>
      <c r="D22" s="206">
        <f>Distt.Minor!D322</f>
        <v>13.07</v>
      </c>
      <c r="E22" s="206">
        <f>Distt.Minor!E322</f>
        <v>6777.9</v>
      </c>
      <c r="F22" s="206">
        <f>Distt.Minor!F322</f>
        <v>5490099</v>
      </c>
      <c r="G22" s="206">
        <f>Distt.Minor!G322</f>
        <v>1763000</v>
      </c>
      <c r="H22" s="206">
        <f>Distt.Minor!H322</f>
        <v>10</v>
      </c>
    </row>
    <row r="23" spans="1:15" ht="17.100000000000001" customHeight="1" x14ac:dyDescent="0.25">
      <c r="A23" s="142">
        <v>2</v>
      </c>
      <c r="B23" s="205" t="s">
        <v>242</v>
      </c>
      <c r="C23" s="153">
        <f>Distt.Minor!C61</f>
        <v>35</v>
      </c>
      <c r="D23" s="153">
        <f>Distt.Minor!D61</f>
        <v>87.82</v>
      </c>
      <c r="E23" s="153">
        <f>Distt.Minor!E61</f>
        <v>455970.34</v>
      </c>
      <c r="F23" s="153">
        <f>Distt.Minor!F61</f>
        <v>296380721</v>
      </c>
      <c r="G23" s="153">
        <f>Distt.Minor!G61</f>
        <v>49990736</v>
      </c>
      <c r="H23" s="153">
        <f>Distt.Minor!H61</f>
        <v>285</v>
      </c>
    </row>
    <row r="24" spans="1:15" ht="17.100000000000001" customHeight="1" x14ac:dyDescent="0.25">
      <c r="A24" s="672">
        <v>3</v>
      </c>
      <c r="B24" s="883" t="s">
        <v>248</v>
      </c>
      <c r="C24" s="153">
        <f>Distt.Minor!C213</f>
        <v>0</v>
      </c>
      <c r="D24" s="153">
        <f>Distt.Minor!D213</f>
        <v>0</v>
      </c>
      <c r="E24" s="153">
        <f>Distt.Minor!E213</f>
        <v>2604</v>
      </c>
      <c r="F24" s="153">
        <f>Distt.Minor!F213</f>
        <v>494760</v>
      </c>
      <c r="G24" s="153">
        <f>Distt.Minor!G213</f>
        <v>104160</v>
      </c>
      <c r="H24" s="153">
        <f>Distt.Minor!H213</f>
        <v>0</v>
      </c>
    </row>
    <row r="25" spans="1:15" ht="17.100000000000001" customHeight="1" x14ac:dyDescent="0.25">
      <c r="A25" s="1336" t="s">
        <v>49</v>
      </c>
      <c r="B25" s="1337"/>
      <c r="C25" s="34">
        <f>SUM(C22:C24)</f>
        <v>47</v>
      </c>
      <c r="D25" s="34">
        <f t="shared" ref="D25:H25" si="4">SUM(D22:D24)</f>
        <v>100.88999999999999</v>
      </c>
      <c r="E25" s="34">
        <f t="shared" si="4"/>
        <v>465352.24000000005</v>
      </c>
      <c r="F25" s="34">
        <f t="shared" si="4"/>
        <v>302365580</v>
      </c>
      <c r="G25" s="34">
        <f t="shared" si="4"/>
        <v>51857896</v>
      </c>
      <c r="H25" s="34">
        <f t="shared" si="4"/>
        <v>295</v>
      </c>
      <c r="J25" s="694">
        <f>'Minor Minerals'!C26</f>
        <v>47</v>
      </c>
      <c r="K25" s="694">
        <f>'Minor Minerals'!D26</f>
        <v>100.88999999999999</v>
      </c>
      <c r="L25" s="694">
        <f>'Minor Minerals'!E26</f>
        <v>465352.24000000005</v>
      </c>
      <c r="M25" s="694">
        <f>'Minor Minerals'!F26</f>
        <v>302365580</v>
      </c>
      <c r="N25" s="694">
        <f>'Minor Minerals'!G26</f>
        <v>51857896</v>
      </c>
      <c r="O25" s="694">
        <f>'Minor Minerals'!H26</f>
        <v>295</v>
      </c>
    </row>
    <row r="26" spans="1:15" ht="17.100000000000001" customHeight="1" x14ac:dyDescent="0.25">
      <c r="A26" s="156"/>
      <c r="B26" s="156"/>
      <c r="C26" s="156"/>
      <c r="D26" s="156"/>
      <c r="E26" s="156"/>
      <c r="F26" s="156"/>
      <c r="G26" s="156"/>
      <c r="H26" s="156"/>
      <c r="J26" s="136">
        <f>J25-C25</f>
        <v>0</v>
      </c>
      <c r="K26" s="136">
        <f t="shared" ref="K26:O26" si="5">K25-D25</f>
        <v>0</v>
      </c>
      <c r="L26" s="136">
        <f t="shared" si="5"/>
        <v>0</v>
      </c>
      <c r="M26" s="136">
        <f t="shared" si="5"/>
        <v>0</v>
      </c>
      <c r="N26" s="136">
        <f t="shared" si="5"/>
        <v>0</v>
      </c>
      <c r="O26" s="136">
        <f t="shared" si="5"/>
        <v>0</v>
      </c>
    </row>
    <row r="27" spans="1:15" ht="17.100000000000001" customHeight="1" x14ac:dyDescent="0.25">
      <c r="A27" s="156"/>
      <c r="B27" s="1176" t="s">
        <v>132</v>
      </c>
      <c r="C27" s="1176"/>
      <c r="D27" s="1176"/>
      <c r="E27" s="1176"/>
      <c r="F27" s="1176"/>
      <c r="G27" s="1176"/>
      <c r="H27" s="1176"/>
    </row>
    <row r="28" spans="1:15" ht="17.100000000000001" customHeight="1" x14ac:dyDescent="0.25">
      <c r="A28" s="1155" t="s">
        <v>2</v>
      </c>
      <c r="B28" s="1150" t="s">
        <v>269</v>
      </c>
      <c r="C28" s="270" t="s">
        <v>4</v>
      </c>
      <c r="D28" s="270" t="s">
        <v>5</v>
      </c>
      <c r="E28" s="270" t="s">
        <v>6</v>
      </c>
      <c r="F28" s="270" t="s">
        <v>7</v>
      </c>
      <c r="G28" s="270" t="s">
        <v>8</v>
      </c>
      <c r="H28" s="270" t="s">
        <v>9</v>
      </c>
    </row>
    <row r="29" spans="1:15" ht="17.100000000000001" customHeight="1" x14ac:dyDescent="0.25">
      <c r="A29" s="1156"/>
      <c r="B29" s="1151"/>
      <c r="C29" s="2" t="s">
        <v>10</v>
      </c>
      <c r="D29" s="2" t="s">
        <v>51</v>
      </c>
      <c r="E29" s="2" t="s">
        <v>78</v>
      </c>
      <c r="F29" s="53" t="s">
        <v>79</v>
      </c>
      <c r="G29" s="53" t="s">
        <v>79</v>
      </c>
      <c r="H29" s="2" t="s">
        <v>12</v>
      </c>
    </row>
    <row r="30" spans="1:15" ht="17.100000000000001" customHeight="1" x14ac:dyDescent="0.25">
      <c r="A30" s="142">
        <v>1</v>
      </c>
      <c r="B30" s="205" t="s">
        <v>239</v>
      </c>
      <c r="C30" s="64">
        <f>Distt.Minor!C13</f>
        <v>10</v>
      </c>
      <c r="D30" s="64">
        <f>Distt.Minor!D13</f>
        <v>50</v>
      </c>
      <c r="E30" s="64">
        <f>Distt.Minor!E13</f>
        <v>87428.5</v>
      </c>
      <c r="F30" s="64">
        <f>Distt.Minor!F13</f>
        <v>2185712.5</v>
      </c>
      <c r="G30" s="64">
        <f>Distt.Minor!G13</f>
        <v>1000291</v>
      </c>
      <c r="H30" s="64">
        <f>Distt.Minor!H13</f>
        <v>50</v>
      </c>
    </row>
    <row r="31" spans="1:15" ht="17.100000000000001" customHeight="1" x14ac:dyDescent="0.25">
      <c r="A31" s="142">
        <v>2</v>
      </c>
      <c r="B31" s="205" t="s">
        <v>270</v>
      </c>
      <c r="C31" s="153">
        <f>Distt.Minor!C32</f>
        <v>0</v>
      </c>
      <c r="D31" s="153">
        <f>Distt.Minor!D32</f>
        <v>0</v>
      </c>
      <c r="E31" s="153">
        <f>Distt.Minor!E32</f>
        <v>0</v>
      </c>
      <c r="F31" s="153">
        <f>Distt.Minor!F32</f>
        <v>0</v>
      </c>
      <c r="G31" s="153">
        <f>Distt.Minor!G32</f>
        <v>0</v>
      </c>
      <c r="H31" s="153">
        <f>Distt.Minor!H32</f>
        <v>0</v>
      </c>
    </row>
    <row r="32" spans="1:15" ht="17.100000000000001" customHeight="1" x14ac:dyDescent="0.25">
      <c r="A32" s="142">
        <v>3</v>
      </c>
      <c r="B32" s="205" t="s">
        <v>241</v>
      </c>
      <c r="C32" s="153">
        <f>Distt.Minor!C49</f>
        <v>6</v>
      </c>
      <c r="D32" s="153">
        <f>Distt.Minor!D49</f>
        <v>0</v>
      </c>
      <c r="E32" s="153">
        <f>Distt.Minor!E49</f>
        <v>3234</v>
      </c>
      <c r="F32" s="153">
        <f>Distt.Minor!F49</f>
        <v>679140</v>
      </c>
      <c r="G32" s="153">
        <f>Distt.Minor!G49</f>
        <v>885013</v>
      </c>
      <c r="H32" s="153">
        <f>Distt.Minor!H49</f>
        <v>150</v>
      </c>
    </row>
    <row r="33" spans="1:10" ht="17.100000000000001" customHeight="1" x14ac:dyDescent="0.25">
      <c r="A33" s="142">
        <v>4</v>
      </c>
      <c r="B33" s="205" t="s">
        <v>243</v>
      </c>
      <c r="C33" s="124">
        <f>Distt.Minor!C97</f>
        <v>0</v>
      </c>
      <c r="D33" s="124">
        <f>Distt.Minor!D97</f>
        <v>0</v>
      </c>
      <c r="E33" s="124">
        <f>Distt.Minor!E97</f>
        <v>940590</v>
      </c>
      <c r="F33" s="124">
        <f>Distt.Minor!F97</f>
        <v>188118000</v>
      </c>
      <c r="G33" s="124">
        <f>Distt.Minor!G97</f>
        <v>34998113</v>
      </c>
      <c r="H33" s="124">
        <f>Distt.Minor!H97</f>
        <v>4400</v>
      </c>
    </row>
    <row r="34" spans="1:10" ht="17.100000000000001" customHeight="1" x14ac:dyDescent="0.25">
      <c r="A34" s="142">
        <v>5</v>
      </c>
      <c r="B34" s="205" t="s">
        <v>244</v>
      </c>
      <c r="C34" s="153">
        <f>Distt.Minor!C113</f>
        <v>15</v>
      </c>
      <c r="D34" s="153">
        <f>Distt.Minor!D113</f>
        <v>15</v>
      </c>
      <c r="E34" s="153">
        <f>Distt.Minor!E113</f>
        <v>95760</v>
      </c>
      <c r="F34" s="153">
        <f>Distt.Minor!F113</f>
        <v>47880000</v>
      </c>
      <c r="G34" s="153">
        <f>Distt.Minor!G113</f>
        <v>13505752</v>
      </c>
      <c r="H34" s="153">
        <f>Distt.Minor!H113</f>
        <v>1650</v>
      </c>
    </row>
    <row r="35" spans="1:10" ht="17.100000000000001" customHeight="1" x14ac:dyDescent="0.25">
      <c r="A35" s="142">
        <v>6</v>
      </c>
      <c r="B35" s="205" t="s">
        <v>245</v>
      </c>
      <c r="C35" s="124">
        <f>Distt.Minor!C136</f>
        <v>0</v>
      </c>
      <c r="D35" s="124">
        <f>Distt.Minor!D136</f>
        <v>0</v>
      </c>
      <c r="E35" s="124">
        <f>Distt.Minor!E136</f>
        <v>2514147</v>
      </c>
      <c r="F35" s="124">
        <f>Distt.Minor!F136</f>
        <v>62853675</v>
      </c>
      <c r="G35" s="124">
        <f>Distt.Minor!G136</f>
        <v>17599029</v>
      </c>
      <c r="H35" s="124">
        <f>Distt.Minor!H136</f>
        <v>550</v>
      </c>
    </row>
    <row r="36" spans="1:10" ht="17.100000000000001" customHeight="1" x14ac:dyDescent="0.25">
      <c r="A36" s="142">
        <v>7</v>
      </c>
      <c r="B36" s="205" t="s">
        <v>247</v>
      </c>
      <c r="C36" s="153">
        <f>Distt.Minor!C169</f>
        <v>0</v>
      </c>
      <c r="D36" s="153">
        <f>Distt.Minor!D169</f>
        <v>0</v>
      </c>
      <c r="E36" s="153">
        <f>Distt.Minor!E169</f>
        <v>87609</v>
      </c>
      <c r="F36" s="153">
        <f>Distt.Minor!F169</f>
        <v>10513080</v>
      </c>
      <c r="G36" s="153">
        <f>Distt.Minor!G169</f>
        <v>3561738</v>
      </c>
      <c r="H36" s="153">
        <f>Distt.Minor!H169</f>
        <v>110</v>
      </c>
    </row>
    <row r="37" spans="1:10" ht="17.100000000000001" customHeight="1" x14ac:dyDescent="0.25">
      <c r="A37" s="142">
        <v>8</v>
      </c>
      <c r="B37" s="205" t="s">
        <v>283</v>
      </c>
      <c r="C37" s="153">
        <f>Distt.Minor!C192</f>
        <v>9</v>
      </c>
      <c r="D37" s="153">
        <f>Distt.Minor!D192</f>
        <v>7.53</v>
      </c>
      <c r="E37" s="153">
        <f>Distt.Minor!E192</f>
        <v>447110</v>
      </c>
      <c r="F37" s="153">
        <f>Distt.Minor!F192</f>
        <v>102835300</v>
      </c>
      <c r="G37" s="153">
        <f>Distt.Minor!G192</f>
        <v>13779578</v>
      </c>
      <c r="H37" s="153">
        <f>Distt.Minor!H192</f>
        <v>20</v>
      </c>
    </row>
    <row r="38" spans="1:10" ht="17.100000000000001" customHeight="1" x14ac:dyDescent="0.25">
      <c r="A38" s="142">
        <v>9</v>
      </c>
      <c r="B38" s="205" t="s">
        <v>248</v>
      </c>
      <c r="C38" s="153">
        <f>Distt.Minor!C204</f>
        <v>0</v>
      </c>
      <c r="D38" s="153">
        <f>Distt.Minor!D204</f>
        <v>0</v>
      </c>
      <c r="E38" s="153">
        <f>Distt.Minor!E204</f>
        <v>353220</v>
      </c>
      <c r="F38" s="153">
        <f>Distt.Minor!F204</f>
        <v>70644000</v>
      </c>
      <c r="G38" s="153">
        <f>Distt.Minor!G204</f>
        <v>9667842</v>
      </c>
      <c r="H38" s="153">
        <f>Distt.Minor!H204</f>
        <v>150</v>
      </c>
    </row>
    <row r="39" spans="1:10" ht="17.100000000000001" customHeight="1" x14ac:dyDescent="0.25">
      <c r="A39" s="142">
        <v>10</v>
      </c>
      <c r="B39" s="205" t="s">
        <v>249</v>
      </c>
      <c r="C39" s="153">
        <f>Distt.Minor!C237</f>
        <v>0</v>
      </c>
      <c r="D39" s="153">
        <f>Distt.Minor!D237</f>
        <v>0</v>
      </c>
      <c r="E39" s="153">
        <f>Distt.Minor!E237</f>
        <v>40425</v>
      </c>
      <c r="F39" s="153">
        <f>Distt.Minor!F237</f>
        <v>8893500</v>
      </c>
      <c r="G39" s="153">
        <f>Distt.Minor!G237</f>
        <v>1662293</v>
      </c>
      <c r="H39" s="153">
        <f>Distt.Minor!H237</f>
        <v>80</v>
      </c>
    </row>
    <row r="40" spans="1:10" ht="17.100000000000001" customHeight="1" x14ac:dyDescent="0.25">
      <c r="A40" s="142">
        <v>11</v>
      </c>
      <c r="B40" s="208" t="s">
        <v>284</v>
      </c>
      <c r="C40" s="207">
        <f>Distt.Minor!C223</f>
        <v>0</v>
      </c>
      <c r="D40" s="207">
        <f>Distt.Minor!D223</f>
        <v>0</v>
      </c>
      <c r="E40" s="207">
        <f>Distt.Minor!E223</f>
        <v>819000</v>
      </c>
      <c r="F40" s="207">
        <f>Distt.Minor!F223</f>
        <v>188370000</v>
      </c>
      <c r="G40" s="207">
        <f>Distt.Minor!G223</f>
        <v>23247431</v>
      </c>
      <c r="H40" s="207">
        <f>Distt.Minor!H223</f>
        <v>625</v>
      </c>
    </row>
    <row r="41" spans="1:10" ht="17.100000000000001" customHeight="1" x14ac:dyDescent="0.25">
      <c r="A41" s="142">
        <v>12</v>
      </c>
      <c r="B41" s="205" t="s">
        <v>414</v>
      </c>
      <c r="C41" s="142">
        <f>Distt.Minor!C247</f>
        <v>0</v>
      </c>
      <c r="D41" s="142">
        <f>Distt.Minor!D247</f>
        <v>0</v>
      </c>
      <c r="E41" s="142">
        <f>Distt.Minor!E247</f>
        <v>4512060</v>
      </c>
      <c r="F41" s="142">
        <f>Distt.Minor!F247</f>
        <v>1015213500</v>
      </c>
      <c r="G41" s="142">
        <f>Distt.Minor!G247</f>
        <v>150662786</v>
      </c>
      <c r="H41" s="142">
        <f>Distt.Minor!H247</f>
        <v>1200</v>
      </c>
    </row>
    <row r="42" spans="1:10" ht="17.100000000000001" customHeight="1" x14ac:dyDescent="0.25">
      <c r="A42" s="142">
        <v>13</v>
      </c>
      <c r="B42" s="205" t="s">
        <v>253</v>
      </c>
      <c r="C42" s="142">
        <f>Distt.Minor!C268</f>
        <v>9</v>
      </c>
      <c r="D42" s="142">
        <f>Distt.Minor!D268</f>
        <v>28</v>
      </c>
      <c r="E42" s="142">
        <f>Distt.Minor!E268</f>
        <v>0</v>
      </c>
      <c r="F42" s="142">
        <f>Distt.Minor!F268</f>
        <v>0</v>
      </c>
      <c r="G42" s="142">
        <f>Distt.Minor!G268</f>
        <v>2569340</v>
      </c>
      <c r="H42" s="142">
        <f>Distt.Minor!H268</f>
        <v>65</v>
      </c>
    </row>
    <row r="43" spans="1:10" ht="17.100000000000001" customHeight="1" x14ac:dyDescent="0.25">
      <c r="A43" s="142">
        <v>14</v>
      </c>
      <c r="B43" s="205" t="s">
        <v>251</v>
      </c>
      <c r="C43" s="153">
        <f>Distt.Minor!C286</f>
        <v>0</v>
      </c>
      <c r="D43" s="153">
        <f>Distt.Minor!D286</f>
        <v>0</v>
      </c>
      <c r="E43" s="153">
        <f>Distt.Minor!E286</f>
        <v>1835450</v>
      </c>
      <c r="F43" s="153">
        <f>Distt.Minor!F286</f>
        <v>73418000</v>
      </c>
      <c r="G43" s="153">
        <f>Distt.Minor!G286</f>
        <v>67214889</v>
      </c>
      <c r="H43" s="153">
        <f>Distt.Minor!H286</f>
        <v>5050</v>
      </c>
    </row>
    <row r="44" spans="1:10" ht="17.100000000000001" customHeight="1" x14ac:dyDescent="0.25">
      <c r="A44" s="142">
        <v>15</v>
      </c>
      <c r="B44" s="205" t="s">
        <v>415</v>
      </c>
      <c r="C44" s="123">
        <f>Distt.Minor!C341</f>
        <v>0</v>
      </c>
      <c r="D44" s="123">
        <f>Distt.Minor!D341</f>
        <v>0</v>
      </c>
      <c r="E44" s="123">
        <f>Distt.Minor!E341</f>
        <v>717906.25</v>
      </c>
      <c r="F44" s="123">
        <f>Distt.Minor!F341</f>
        <v>157939375</v>
      </c>
      <c r="G44" s="123">
        <f>Distt.Minor!G341</f>
        <v>22973000</v>
      </c>
      <c r="H44" s="123">
        <f>Distt.Minor!H341</f>
        <v>0</v>
      </c>
    </row>
    <row r="45" spans="1:10" ht="17.100000000000001" customHeight="1" x14ac:dyDescent="0.25">
      <c r="A45" s="142">
        <v>16</v>
      </c>
      <c r="B45" s="205" t="s">
        <v>287</v>
      </c>
      <c r="C45" s="153">
        <f>Distt.Minor!C378</f>
        <v>16</v>
      </c>
      <c r="D45" s="153">
        <f>Distt.Minor!D378</f>
        <v>40</v>
      </c>
      <c r="E45" s="153">
        <f>Distt.Minor!E378</f>
        <v>91678.562999999995</v>
      </c>
      <c r="F45" s="153">
        <f>Distt.Minor!F378</f>
        <v>19252498.129999999</v>
      </c>
      <c r="G45" s="153">
        <f>Distt.Minor!G378</f>
        <v>2933714</v>
      </c>
      <c r="H45" s="153">
        <f>Distt.Minor!H378</f>
        <v>800</v>
      </c>
    </row>
    <row r="46" spans="1:10" ht="17.100000000000001" customHeight="1" x14ac:dyDescent="0.25">
      <c r="A46" s="142">
        <v>17</v>
      </c>
      <c r="B46" s="205" t="s">
        <v>263</v>
      </c>
      <c r="C46" s="142">
        <f>Distt.Minor!C514</f>
        <v>0</v>
      </c>
      <c r="D46" s="142">
        <f>Distt.Minor!D514</f>
        <v>0</v>
      </c>
      <c r="E46" s="142">
        <f>Distt.Minor!E514</f>
        <v>533126</v>
      </c>
      <c r="F46" s="142">
        <f>Distt.Minor!F514</f>
        <v>122619072</v>
      </c>
      <c r="G46" s="142">
        <f>Distt.Minor!G514</f>
        <v>21325056</v>
      </c>
      <c r="H46" s="142">
        <f>Distt.Minor!H514</f>
        <v>250</v>
      </c>
    </row>
    <row r="47" spans="1:10" ht="17.100000000000001" customHeight="1" x14ac:dyDescent="0.25">
      <c r="A47" s="142">
        <v>18</v>
      </c>
      <c r="B47" s="205" t="s">
        <v>427</v>
      </c>
      <c r="C47" s="210">
        <f>Distt.Minor!C500</f>
        <v>0</v>
      </c>
      <c r="D47" s="210">
        <f>Distt.Minor!D500</f>
        <v>0</v>
      </c>
      <c r="E47" s="210">
        <f>Distt.Minor!E500</f>
        <v>4105500</v>
      </c>
      <c r="F47" s="210">
        <f>Distt.Minor!F500</f>
        <v>923737500</v>
      </c>
      <c r="G47" s="210">
        <f>Distt.Minor!G500</f>
        <v>160297000</v>
      </c>
      <c r="H47" s="210">
        <f>Distt.Minor!H500</f>
        <v>25</v>
      </c>
      <c r="J47" s="130" t="s">
        <v>130</v>
      </c>
    </row>
    <row r="48" spans="1:10" ht="17.100000000000001" customHeight="1" x14ac:dyDescent="0.25">
      <c r="A48" s="142">
        <v>19</v>
      </c>
      <c r="B48" s="205" t="s">
        <v>475</v>
      </c>
      <c r="C48" s="210">
        <f>Distt.Minor!C486</f>
        <v>0</v>
      </c>
      <c r="D48" s="210">
        <f>Distt.Minor!D486</f>
        <v>0</v>
      </c>
      <c r="E48" s="210">
        <f>Distt.Minor!E486</f>
        <v>21625</v>
      </c>
      <c r="F48" s="210">
        <f>Distt.Minor!F486</f>
        <v>4325000</v>
      </c>
      <c r="G48" s="210">
        <f>Distt.Minor!G486</f>
        <v>692000</v>
      </c>
      <c r="H48" s="210">
        <f>Distt.Minor!H486</f>
        <v>15</v>
      </c>
    </row>
    <row r="49" spans="1:15" ht="17.100000000000001" customHeight="1" x14ac:dyDescent="0.25">
      <c r="A49" s="142">
        <v>20</v>
      </c>
      <c r="B49" s="205" t="s">
        <v>266</v>
      </c>
      <c r="C49" s="210">
        <f>Distt.Minor!C567</f>
        <v>0</v>
      </c>
      <c r="D49" s="210">
        <f>Distt.Minor!D567</f>
        <v>0</v>
      </c>
      <c r="E49" s="210">
        <f>Distt.Minor!E567</f>
        <v>0</v>
      </c>
      <c r="F49" s="210">
        <f>Distt.Minor!F567</f>
        <v>0</v>
      </c>
      <c r="G49" s="210">
        <f>Distt.Minor!G567</f>
        <v>0</v>
      </c>
      <c r="H49" s="210">
        <f>Distt.Minor!H567</f>
        <v>0</v>
      </c>
    </row>
    <row r="50" spans="1:15" ht="17.100000000000001" customHeight="1" x14ac:dyDescent="0.25">
      <c r="A50" s="142">
        <v>21</v>
      </c>
      <c r="B50" s="205" t="s">
        <v>277</v>
      </c>
      <c r="C50" s="224">
        <f>Distt.Minor!C550</f>
        <v>0</v>
      </c>
      <c r="D50" s="224">
        <f>Distt.Minor!D550</f>
        <v>0</v>
      </c>
      <c r="E50" s="224">
        <f>Distt.Minor!E550</f>
        <v>0</v>
      </c>
      <c r="F50" s="224">
        <f>Distt.Minor!F550</f>
        <v>0</v>
      </c>
      <c r="G50" s="224">
        <f>Distt.Minor!G550</f>
        <v>0</v>
      </c>
      <c r="H50" s="224">
        <f>Distt.Minor!H550</f>
        <v>0</v>
      </c>
    </row>
    <row r="51" spans="1:15" ht="17.100000000000001" customHeight="1" x14ac:dyDescent="0.25">
      <c r="A51" s="1336" t="s">
        <v>49</v>
      </c>
      <c r="B51" s="1337"/>
      <c r="C51" s="36">
        <f t="shared" ref="C51:H51" si="6">SUM(C30:C50)</f>
        <v>65</v>
      </c>
      <c r="D51" s="35">
        <f t="shared" si="6"/>
        <v>140.53</v>
      </c>
      <c r="E51" s="34">
        <f t="shared" si="6"/>
        <v>17205869.313000001</v>
      </c>
      <c r="F51" s="34">
        <f t="shared" si="6"/>
        <v>2999477352.6300001</v>
      </c>
      <c r="G51" s="34">
        <f t="shared" si="6"/>
        <v>548574865</v>
      </c>
      <c r="H51" s="34">
        <f t="shared" si="6"/>
        <v>15190</v>
      </c>
      <c r="J51" s="260">
        <f>'Minor Minerals'!C57</f>
        <v>65</v>
      </c>
      <c r="K51" s="260">
        <f>'Minor Minerals'!D57</f>
        <v>140.53</v>
      </c>
      <c r="L51" s="260">
        <f>'Minor Minerals'!E57</f>
        <v>17205869.313000001</v>
      </c>
      <c r="M51" s="260">
        <f>'Minor Minerals'!F57</f>
        <v>2999477352.6300001</v>
      </c>
      <c r="N51" s="260">
        <f>'Minor Minerals'!G57</f>
        <v>548574865</v>
      </c>
      <c r="O51" s="260">
        <f>'Minor Minerals'!H57</f>
        <v>15190</v>
      </c>
    </row>
    <row r="52" spans="1:15" ht="17.100000000000001" customHeight="1" x14ac:dyDescent="0.25">
      <c r="A52" s="156"/>
      <c r="B52" s="156"/>
      <c r="C52" s="156"/>
      <c r="D52" s="156"/>
      <c r="E52" s="156"/>
      <c r="F52" s="156"/>
      <c r="G52" s="156"/>
      <c r="H52" s="156"/>
      <c r="J52" s="136">
        <f>J51-C51</f>
        <v>0</v>
      </c>
      <c r="K52" s="136">
        <f t="shared" ref="K52:O52" si="7">K51-D51</f>
        <v>0</v>
      </c>
      <c r="L52" s="136">
        <f t="shared" si="7"/>
        <v>0</v>
      </c>
      <c r="M52" s="136">
        <f t="shared" si="7"/>
        <v>0</v>
      </c>
      <c r="N52" s="136">
        <f t="shared" si="7"/>
        <v>0</v>
      </c>
      <c r="O52" s="136">
        <f t="shared" si="7"/>
        <v>0</v>
      </c>
    </row>
    <row r="53" spans="1:15" ht="17.100000000000001" customHeight="1" x14ac:dyDescent="0.3">
      <c r="A53" s="1162" t="s">
        <v>24</v>
      </c>
      <c r="B53" s="1162"/>
      <c r="C53" s="1162"/>
      <c r="D53" s="1162"/>
      <c r="E53" s="1162"/>
      <c r="F53" s="1162"/>
      <c r="G53" s="1162"/>
      <c r="H53" s="1162"/>
    </row>
    <row r="54" spans="1:15" ht="17.100000000000001" customHeight="1" x14ac:dyDescent="0.25">
      <c r="A54" s="1155" t="s">
        <v>2</v>
      </c>
      <c r="B54" s="1150" t="s">
        <v>269</v>
      </c>
      <c r="C54" s="270" t="s">
        <v>4</v>
      </c>
      <c r="D54" s="270" t="s">
        <v>5</v>
      </c>
      <c r="E54" s="270" t="s">
        <v>6</v>
      </c>
      <c r="F54" s="270" t="s">
        <v>7</v>
      </c>
      <c r="G54" s="270" t="s">
        <v>8</v>
      </c>
      <c r="H54" s="270" t="s">
        <v>9</v>
      </c>
    </row>
    <row r="55" spans="1:15" ht="17.100000000000001" customHeight="1" x14ac:dyDescent="0.25">
      <c r="A55" s="1156"/>
      <c r="B55" s="1151"/>
      <c r="C55" s="2" t="s">
        <v>10</v>
      </c>
      <c r="D55" s="2" t="s">
        <v>77</v>
      </c>
      <c r="E55" s="2" t="s">
        <v>78</v>
      </c>
      <c r="F55" s="53" t="s">
        <v>79</v>
      </c>
      <c r="G55" s="53" t="s">
        <v>79</v>
      </c>
      <c r="H55" s="2" t="s">
        <v>12</v>
      </c>
    </row>
    <row r="56" spans="1:15" ht="17.100000000000001" customHeight="1" x14ac:dyDescent="0.25">
      <c r="A56" s="142">
        <v>1</v>
      </c>
      <c r="B56" s="209" t="s">
        <v>244</v>
      </c>
      <c r="C56" s="204">
        <f>Distt.Minor!C118</f>
        <v>9</v>
      </c>
      <c r="D56" s="204">
        <f>Distt.Minor!D118</f>
        <v>86.03</v>
      </c>
      <c r="E56" s="204">
        <f>Distt.Minor!E118</f>
        <v>175.86</v>
      </c>
      <c r="F56" s="204">
        <f>Distt.Minor!F118</f>
        <v>153877.5</v>
      </c>
      <c r="G56" s="204">
        <f>Distt.Minor!G118</f>
        <v>4415994.4000000004</v>
      </c>
      <c r="H56" s="204">
        <f>Distt.Minor!H118</f>
        <v>0</v>
      </c>
    </row>
    <row r="57" spans="1:15" ht="17.100000000000001" customHeight="1" x14ac:dyDescent="0.25">
      <c r="A57" s="142">
        <v>2</v>
      </c>
      <c r="B57" s="211" t="s">
        <v>255</v>
      </c>
      <c r="C57" s="210">
        <f>Distt.Minor!C343</f>
        <v>4</v>
      </c>
      <c r="D57" s="210">
        <f>Distt.Minor!D343</f>
        <v>19.887499999999999</v>
      </c>
      <c r="E57" s="210">
        <f>Distt.Minor!E343</f>
        <v>357</v>
      </c>
      <c r="F57" s="210">
        <f>Distt.Minor!F343</f>
        <v>303450</v>
      </c>
      <c r="G57" s="210">
        <f>Distt.Minor!G343</f>
        <v>2308000</v>
      </c>
      <c r="H57" s="210">
        <v>0</v>
      </c>
    </row>
    <row r="58" spans="1:15" ht="17.100000000000001" customHeight="1" x14ac:dyDescent="0.25">
      <c r="A58" s="142">
        <v>3</v>
      </c>
      <c r="B58" s="209" t="s">
        <v>251</v>
      </c>
      <c r="C58" s="212">
        <f>Distt.Minor!C284</f>
        <v>2</v>
      </c>
      <c r="D58" s="212">
        <f>Distt.Minor!D284</f>
        <v>376.93</v>
      </c>
      <c r="E58" s="212">
        <f>Distt.Minor!E284</f>
        <v>0</v>
      </c>
      <c r="F58" s="212">
        <f>Distt.Minor!F284</f>
        <v>0</v>
      </c>
      <c r="G58" s="212">
        <f>Distt.Minor!G284</f>
        <v>0</v>
      </c>
      <c r="H58" s="212">
        <f>Distt.Minor!H284</f>
        <v>0</v>
      </c>
    </row>
    <row r="59" spans="1:15" ht="17.100000000000001" customHeight="1" x14ac:dyDescent="0.25">
      <c r="A59" s="142">
        <v>4</v>
      </c>
      <c r="B59" s="209" t="s">
        <v>424</v>
      </c>
      <c r="C59" s="166">
        <f>Distt.Minor!C449</f>
        <v>0</v>
      </c>
      <c r="D59" s="166">
        <f>Distt.Minor!D449</f>
        <v>0</v>
      </c>
      <c r="E59" s="166">
        <f>Distt.Minor!E449</f>
        <v>0</v>
      </c>
      <c r="F59" s="166">
        <f>Distt.Minor!F449</f>
        <v>0</v>
      </c>
      <c r="G59" s="166">
        <f>Distt.Minor!G449</f>
        <v>0</v>
      </c>
      <c r="H59" s="166">
        <f>Distt.Minor!H449</f>
        <v>0</v>
      </c>
    </row>
    <row r="60" spans="1:15" ht="17.100000000000001" customHeight="1" x14ac:dyDescent="0.25">
      <c r="A60" s="142">
        <v>5</v>
      </c>
      <c r="B60" s="209" t="s">
        <v>274</v>
      </c>
      <c r="C60" s="213">
        <f>Distt.Minor!C462</f>
        <v>0</v>
      </c>
      <c r="D60" s="213">
        <f>Distt.Minor!D462</f>
        <v>0</v>
      </c>
      <c r="E60" s="213">
        <f>Distt.Minor!E462</f>
        <v>0</v>
      </c>
      <c r="F60" s="213">
        <f>Distt.Minor!F462</f>
        <v>0</v>
      </c>
      <c r="G60" s="213">
        <f>Distt.Minor!G462</f>
        <v>0</v>
      </c>
      <c r="H60" s="213">
        <f>Distt.Minor!H462</f>
        <v>0</v>
      </c>
    </row>
    <row r="61" spans="1:15" ht="17.100000000000001" customHeight="1" x14ac:dyDescent="0.25">
      <c r="A61" s="142">
        <v>6</v>
      </c>
      <c r="B61" s="209" t="s">
        <v>263</v>
      </c>
      <c r="C61" s="126">
        <f>Distt.Minor!C517</f>
        <v>6</v>
      </c>
      <c r="D61" s="126">
        <f>Distt.Minor!D517</f>
        <v>97.51</v>
      </c>
      <c r="E61" s="126">
        <f>Distt.Minor!E517</f>
        <v>86.73</v>
      </c>
      <c r="F61" s="126">
        <f>Distt.Minor!F517</f>
        <v>73720.5</v>
      </c>
      <c r="G61" s="126">
        <f>Distt.Minor!G517</f>
        <v>13876.8</v>
      </c>
      <c r="H61" s="126">
        <f>Distt.Minor!H517</f>
        <v>0</v>
      </c>
    </row>
    <row r="62" spans="1:15" ht="17.100000000000001" customHeight="1" x14ac:dyDescent="0.25">
      <c r="A62" s="142">
        <v>7</v>
      </c>
      <c r="B62" s="209" t="s">
        <v>264</v>
      </c>
      <c r="C62" s="207">
        <f>Distt.Minor!C537</f>
        <v>6</v>
      </c>
      <c r="D62" s="207">
        <f>Distt.Minor!D537</f>
        <v>196.45</v>
      </c>
      <c r="E62" s="207">
        <f>Distt.Minor!E537</f>
        <v>5510.99</v>
      </c>
      <c r="F62" s="207">
        <f>Distt.Minor!F537</f>
        <v>4684342</v>
      </c>
      <c r="G62" s="207">
        <f>Distt.Minor!G537</f>
        <v>1231758</v>
      </c>
      <c r="H62" s="207">
        <f>Distt.Minor!H537</f>
        <v>150</v>
      </c>
    </row>
    <row r="63" spans="1:15" ht="17.100000000000001" customHeight="1" x14ac:dyDescent="0.25">
      <c r="A63" s="142">
        <v>8</v>
      </c>
      <c r="B63" s="209" t="s">
        <v>266</v>
      </c>
      <c r="C63" s="204">
        <f>Distt.Minor!C580</f>
        <v>10</v>
      </c>
      <c r="D63" s="204">
        <f>Distt.Minor!D580</f>
        <v>102.06</v>
      </c>
      <c r="E63" s="204">
        <f>Distt.Minor!E580</f>
        <v>24435.05</v>
      </c>
      <c r="F63" s="204">
        <f>Distt.Minor!F580</f>
        <v>20769792.502139799</v>
      </c>
      <c r="G63" s="204">
        <f>Distt.Minor!G580</f>
        <v>2139801</v>
      </c>
      <c r="H63" s="204">
        <f>Distt.Minor!H580</f>
        <v>43</v>
      </c>
    </row>
    <row r="64" spans="1:15" ht="17.100000000000001" customHeight="1" x14ac:dyDescent="0.25">
      <c r="A64" s="1336" t="s">
        <v>49</v>
      </c>
      <c r="B64" s="1337"/>
      <c r="C64" s="4">
        <f t="shared" ref="C64:H64" si="8">SUM(C56:C63)</f>
        <v>37</v>
      </c>
      <c r="D64" s="5">
        <f t="shared" si="8"/>
        <v>878.86750000000006</v>
      </c>
      <c r="E64" s="5">
        <f t="shared" si="8"/>
        <v>30565.629999999997</v>
      </c>
      <c r="F64" s="7">
        <f t="shared" si="8"/>
        <v>25985182.502139799</v>
      </c>
      <c r="G64" s="7">
        <f t="shared" si="8"/>
        <v>10109430.199999999</v>
      </c>
      <c r="H64" s="4">
        <f t="shared" si="8"/>
        <v>193</v>
      </c>
      <c r="J64" s="695">
        <f>'Minor Minerals'!C71</f>
        <v>37</v>
      </c>
      <c r="K64" s="695">
        <f>'Minor Minerals'!D71</f>
        <v>878.86750000000006</v>
      </c>
      <c r="L64" s="695">
        <f>'Minor Minerals'!E71</f>
        <v>30565.629999999997</v>
      </c>
      <c r="M64" s="695">
        <f>'Minor Minerals'!F71</f>
        <v>25985182.502139799</v>
      </c>
      <c r="N64" s="695">
        <f>'Minor Minerals'!G71</f>
        <v>10109430.199999999</v>
      </c>
      <c r="O64" s="695">
        <f>'Minor Minerals'!H71</f>
        <v>204</v>
      </c>
    </row>
    <row r="65" spans="1:15" ht="17.100000000000001" customHeight="1" x14ac:dyDescent="0.25">
      <c r="A65" s="146"/>
      <c r="B65" s="8"/>
      <c r="C65" s="9"/>
      <c r="D65" s="10"/>
      <c r="E65" s="11"/>
      <c r="F65" s="11"/>
      <c r="G65" s="11"/>
      <c r="H65" s="9"/>
      <c r="J65" s="130">
        <f>J64-C64</f>
        <v>0</v>
      </c>
      <c r="K65" s="130">
        <f t="shared" ref="K65:O65" si="9">K64-D64</f>
        <v>0</v>
      </c>
      <c r="L65" s="130">
        <f t="shared" si="9"/>
        <v>0</v>
      </c>
      <c r="M65" s="130">
        <f t="shared" si="9"/>
        <v>0</v>
      </c>
      <c r="N65" s="130">
        <f t="shared" si="9"/>
        <v>0</v>
      </c>
      <c r="O65" s="130">
        <f t="shared" si="9"/>
        <v>11</v>
      </c>
    </row>
    <row r="66" spans="1:15" ht="17.100000000000001" customHeight="1" x14ac:dyDescent="0.3">
      <c r="A66" s="1162" t="s">
        <v>25</v>
      </c>
      <c r="B66" s="1162"/>
      <c r="C66" s="1162"/>
      <c r="D66" s="1162"/>
      <c r="E66" s="1162"/>
      <c r="F66" s="1162"/>
      <c r="G66" s="1162"/>
      <c r="H66" s="1162"/>
    </row>
    <row r="67" spans="1:15" ht="17.100000000000001" customHeight="1" x14ac:dyDescent="0.25">
      <c r="A67" s="1155" t="s">
        <v>2</v>
      </c>
      <c r="B67" s="1150" t="s">
        <v>269</v>
      </c>
      <c r="C67" s="270" t="s">
        <v>4</v>
      </c>
      <c r="D67" s="270" t="s">
        <v>5</v>
      </c>
      <c r="E67" s="270" t="s">
        <v>6</v>
      </c>
      <c r="F67" s="270" t="s">
        <v>7</v>
      </c>
      <c r="G67" s="270" t="s">
        <v>8</v>
      </c>
      <c r="H67" s="270" t="s">
        <v>9</v>
      </c>
    </row>
    <row r="68" spans="1:15" ht="17.100000000000001" customHeight="1" x14ac:dyDescent="0.25">
      <c r="A68" s="1156"/>
      <c r="B68" s="1151"/>
      <c r="C68" s="2" t="s">
        <v>10</v>
      </c>
      <c r="D68" s="2" t="s">
        <v>77</v>
      </c>
      <c r="E68" s="2" t="s">
        <v>78</v>
      </c>
      <c r="F68" s="53" t="s">
        <v>79</v>
      </c>
      <c r="G68" s="53" t="s">
        <v>79</v>
      </c>
      <c r="H68" s="2" t="s">
        <v>12</v>
      </c>
    </row>
    <row r="69" spans="1:15" ht="17.100000000000001" customHeight="1" x14ac:dyDescent="0.25">
      <c r="A69" s="142">
        <v>1</v>
      </c>
      <c r="B69" s="209" t="s">
        <v>242</v>
      </c>
      <c r="C69" s="204">
        <f>Distt.Minor!C66</f>
        <v>2</v>
      </c>
      <c r="D69" s="204">
        <f>Distt.Minor!D66</f>
        <v>10</v>
      </c>
      <c r="E69" s="204">
        <f>Distt.Minor!E66</f>
        <v>1142.857143</v>
      </c>
      <c r="F69" s="204">
        <f>Distt.Minor!F66</f>
        <v>514285.71429999999</v>
      </c>
      <c r="G69" s="204">
        <f>Distt.Minor!G66</f>
        <v>40000</v>
      </c>
      <c r="H69" s="204">
        <f>Distt.Minor!H66</f>
        <v>2</v>
      </c>
    </row>
    <row r="70" spans="1:15" ht="17.100000000000001" customHeight="1" x14ac:dyDescent="0.25">
      <c r="A70" s="142">
        <v>2</v>
      </c>
      <c r="B70" s="209" t="s">
        <v>246</v>
      </c>
      <c r="C70" s="204">
        <f>Distt.Minor!C154</f>
        <v>4</v>
      </c>
      <c r="D70" s="204">
        <f>Distt.Minor!D154</f>
        <v>74.62</v>
      </c>
      <c r="E70" s="204">
        <f>Distt.Minor!E154</f>
        <v>35295.15</v>
      </c>
      <c r="F70" s="204">
        <f>Distt.Minor!F154</f>
        <v>8823787.5</v>
      </c>
      <c r="G70" s="204">
        <f>Distt.Minor!G154</f>
        <v>2425943</v>
      </c>
      <c r="H70" s="204">
        <f>Distt.Minor!H154</f>
        <v>35</v>
      </c>
    </row>
    <row r="71" spans="1:15" ht="17.100000000000001" customHeight="1" x14ac:dyDescent="0.25">
      <c r="A71" s="142">
        <v>3</v>
      </c>
      <c r="B71" s="209" t="s">
        <v>244</v>
      </c>
      <c r="C71" s="204">
        <f>Distt.Minor!C119</f>
        <v>45</v>
      </c>
      <c r="D71" s="204">
        <f>Distt.Minor!D119</f>
        <v>1812.78</v>
      </c>
      <c r="E71" s="204">
        <f>Distt.Minor!E119</f>
        <v>416528.86000000004</v>
      </c>
      <c r="F71" s="204">
        <f>Distt.Minor!F119</f>
        <v>187437987</v>
      </c>
      <c r="G71" s="204">
        <f>Distt.Minor!G119</f>
        <v>27724163</v>
      </c>
      <c r="H71" s="204">
        <f>Distt.Minor!H119</f>
        <v>270</v>
      </c>
    </row>
    <row r="72" spans="1:15" ht="17.100000000000001" customHeight="1" x14ac:dyDescent="0.25">
      <c r="A72" s="142">
        <v>4</v>
      </c>
      <c r="B72" s="209" t="s">
        <v>247</v>
      </c>
      <c r="C72" s="207">
        <f>Distt.Minor!C178</f>
        <v>27</v>
      </c>
      <c r="D72" s="207">
        <f>Distt.Minor!D178</f>
        <v>169.68</v>
      </c>
      <c r="E72" s="207">
        <f>Distt.Minor!E178</f>
        <v>705496</v>
      </c>
      <c r="F72" s="207">
        <f>Distt.Minor!F178</f>
        <v>314505252</v>
      </c>
      <c r="G72" s="207">
        <f>Distt.Minor!G178</f>
        <v>48077569</v>
      </c>
      <c r="H72" s="207">
        <f>Distt.Minor!H178</f>
        <v>152</v>
      </c>
      <c r="K72" s="574"/>
    </row>
    <row r="73" spans="1:15" ht="17.100000000000001" customHeight="1" x14ac:dyDescent="0.25">
      <c r="A73" s="142">
        <v>5</v>
      </c>
      <c r="B73" s="209" t="s">
        <v>251</v>
      </c>
      <c r="C73" s="204">
        <f>Distt.Minor!C288+Distt.Minor!C290</f>
        <v>5</v>
      </c>
      <c r="D73" s="204">
        <f>Distt.Minor!D288+Distt.Minor!D290</f>
        <v>1029.83</v>
      </c>
      <c r="E73" s="204">
        <f>Distt.Minor!E288+Distt.Minor!E290</f>
        <v>86471.48</v>
      </c>
      <c r="F73" s="204">
        <f>Distt.Minor!F288+Distt.Minor!F290</f>
        <v>38047451.200000003</v>
      </c>
      <c r="G73" s="204">
        <f>Distt.Minor!G288+Distt.Minor!G290</f>
        <v>4933076.6500000004</v>
      </c>
      <c r="H73" s="204">
        <f>Distt.Minor!H288+Distt.Minor!H290</f>
        <v>20</v>
      </c>
    </row>
    <row r="74" spans="1:15" ht="17.100000000000001" customHeight="1" x14ac:dyDescent="0.25">
      <c r="A74" s="142">
        <v>6</v>
      </c>
      <c r="B74" s="209" t="s">
        <v>272</v>
      </c>
      <c r="C74" s="124">
        <f>Distt.Minor!C379</f>
        <v>13</v>
      </c>
      <c r="D74" s="124">
        <f>Distt.Minor!D379</f>
        <v>62</v>
      </c>
      <c r="E74" s="124">
        <f>Distt.Minor!E379</f>
        <v>158454</v>
      </c>
      <c r="F74" s="124">
        <f>Distt.Minor!F379</f>
        <v>47536200</v>
      </c>
      <c r="G74" s="124">
        <f>Distt.Minor!G379</f>
        <v>10935548</v>
      </c>
      <c r="H74" s="124">
        <f>Distt.Minor!H379</f>
        <v>50</v>
      </c>
    </row>
    <row r="75" spans="1:15" ht="17.100000000000001" customHeight="1" x14ac:dyDescent="0.25">
      <c r="A75" s="142">
        <v>7</v>
      </c>
      <c r="B75" s="209" t="s">
        <v>258</v>
      </c>
      <c r="C75" s="214">
        <f>Distt.Minor!C409</f>
        <v>141</v>
      </c>
      <c r="D75" s="214">
        <f>Distt.Minor!D409</f>
        <v>602.26</v>
      </c>
      <c r="E75" s="214">
        <f>Distt.Minor!E409</f>
        <v>899804.04999999993</v>
      </c>
      <c r="F75" s="214">
        <f>Distt.Minor!F409</f>
        <v>404909655.30000001</v>
      </c>
      <c r="G75" s="214">
        <f>Distt.Minor!G409</f>
        <v>53957393</v>
      </c>
      <c r="H75" s="214">
        <f>Distt.Minor!H409</f>
        <v>760</v>
      </c>
    </row>
    <row r="76" spans="1:15" ht="17.100000000000001" customHeight="1" x14ac:dyDescent="0.25">
      <c r="A76" s="142">
        <v>8</v>
      </c>
      <c r="B76" s="209" t="s">
        <v>259</v>
      </c>
      <c r="C76" s="204">
        <f>Distt.Minor!C428</f>
        <v>35</v>
      </c>
      <c r="D76" s="204">
        <f>Distt.Minor!D428</f>
        <v>740.66</v>
      </c>
      <c r="E76" s="204">
        <f>Distt.Minor!E428</f>
        <v>610721.61</v>
      </c>
      <c r="F76" s="204">
        <f>Distt.Minor!F428</f>
        <v>274824724.5</v>
      </c>
      <c r="G76" s="204">
        <f>Distt.Minor!G428</f>
        <v>41489793</v>
      </c>
      <c r="H76" s="204">
        <f>Distt.Minor!H428</f>
        <v>180</v>
      </c>
    </row>
    <row r="77" spans="1:15" ht="17.100000000000001" customHeight="1" x14ac:dyDescent="0.25">
      <c r="A77" s="142">
        <v>9</v>
      </c>
      <c r="B77" s="209" t="s">
        <v>420</v>
      </c>
      <c r="C77" s="142">
        <f>Distt.Minor!C490</f>
        <v>3</v>
      </c>
      <c r="D77" s="142">
        <f>Distt.Minor!D490</f>
        <v>23.94</v>
      </c>
      <c r="E77" s="142">
        <f>Distt.Minor!E490</f>
        <v>2990.82</v>
      </c>
      <c r="F77" s="142">
        <f>Distt.Minor!F490</f>
        <v>194403.3</v>
      </c>
      <c r="G77" s="142">
        <f>Distt.Minor!G490</f>
        <v>194403.3</v>
      </c>
      <c r="H77" s="142">
        <f>Distt.Minor!H490</f>
        <v>25</v>
      </c>
    </row>
    <row r="78" spans="1:15" ht="17.100000000000001" customHeight="1" x14ac:dyDescent="0.25">
      <c r="A78" s="142">
        <v>10</v>
      </c>
      <c r="B78" s="209" t="s">
        <v>263</v>
      </c>
      <c r="C78" s="142">
        <f>Distt.Minor!C518</f>
        <v>0</v>
      </c>
      <c r="D78" s="142">
        <f>Distt.Minor!D518</f>
        <v>0</v>
      </c>
      <c r="E78" s="142">
        <f>Distt.Minor!E518</f>
        <v>0</v>
      </c>
      <c r="F78" s="142">
        <f>Distt.Minor!F518</f>
        <v>0</v>
      </c>
      <c r="G78" s="142">
        <f>Distt.Minor!G518</f>
        <v>0</v>
      </c>
      <c r="H78" s="142">
        <f>Distt.Minor!H518</f>
        <v>0</v>
      </c>
    </row>
    <row r="79" spans="1:15" ht="17.100000000000001" customHeight="1" x14ac:dyDescent="0.25">
      <c r="A79" s="142">
        <v>11</v>
      </c>
      <c r="B79" s="3" t="s">
        <v>266</v>
      </c>
      <c r="C79" s="166">
        <f>Distt.Minor!C579</f>
        <v>2</v>
      </c>
      <c r="D79" s="166">
        <f>Distt.Minor!D579</f>
        <v>15</v>
      </c>
      <c r="E79" s="166">
        <f>Distt.Minor!E579</f>
        <v>77303.61</v>
      </c>
      <c r="F79" s="166">
        <f>Distt.Minor!F579</f>
        <v>34013588.399999999</v>
      </c>
      <c r="G79" s="166">
        <f>Distt.Minor!G579</f>
        <v>4470353</v>
      </c>
      <c r="H79" s="166">
        <f>Distt.Minor!H579</f>
        <v>15</v>
      </c>
    </row>
    <row r="80" spans="1:15" ht="17.100000000000001" customHeight="1" x14ac:dyDescent="0.25">
      <c r="A80" s="1336" t="s">
        <v>49</v>
      </c>
      <c r="B80" s="1337"/>
      <c r="C80" s="4">
        <f t="shared" ref="C80:H80" si="10">SUM(C69:C79)</f>
        <v>277</v>
      </c>
      <c r="D80" s="5">
        <f t="shared" si="10"/>
        <v>4540.7699999999995</v>
      </c>
      <c r="E80" s="5">
        <f t="shared" si="10"/>
        <v>2994208.4371429994</v>
      </c>
      <c r="F80" s="17">
        <f t="shared" si="10"/>
        <v>1310807334.9143002</v>
      </c>
      <c r="G80" s="7">
        <f t="shared" si="10"/>
        <v>194248241.95000002</v>
      </c>
      <c r="H80" s="7">
        <f t="shared" si="10"/>
        <v>1509</v>
      </c>
      <c r="J80" s="695">
        <f>'Minor Minerals'!C91</f>
        <v>277</v>
      </c>
      <c r="K80" s="695">
        <f>'Minor Minerals'!D91</f>
        <v>4540.7699999999995</v>
      </c>
      <c r="L80" s="695">
        <f>'Minor Minerals'!E91</f>
        <v>2994208.4371429994</v>
      </c>
      <c r="M80" s="695">
        <f>'Minor Minerals'!F91</f>
        <v>1310807334.9143002</v>
      </c>
      <c r="N80" s="695">
        <f>'Minor Minerals'!G91</f>
        <v>194248241.95000002</v>
      </c>
      <c r="O80" s="695">
        <f>'Minor Minerals'!H91</f>
        <v>1509</v>
      </c>
    </row>
    <row r="81" spans="1:15" ht="17.100000000000001" customHeight="1" x14ac:dyDescent="0.25">
      <c r="A81" s="175"/>
      <c r="B81" s="175"/>
      <c r="C81" s="176"/>
      <c r="D81" s="177"/>
      <c r="E81" s="177"/>
      <c r="F81" s="178"/>
      <c r="G81" s="179"/>
      <c r="H81" s="179"/>
      <c r="J81" s="130">
        <f>J80-C80</f>
        <v>0</v>
      </c>
      <c r="K81" s="130">
        <f t="shared" ref="K81:O81" si="11">K80-D80</f>
        <v>0</v>
      </c>
      <c r="L81" s="130">
        <f t="shared" si="11"/>
        <v>0</v>
      </c>
      <c r="M81" s="130">
        <f t="shared" si="11"/>
        <v>0</v>
      </c>
      <c r="N81" s="130">
        <f t="shared" si="11"/>
        <v>0</v>
      </c>
      <c r="O81" s="130">
        <f t="shared" si="11"/>
        <v>0</v>
      </c>
    </row>
    <row r="82" spans="1:15" ht="17.100000000000001" customHeight="1" x14ac:dyDescent="0.25">
      <c r="A82" s="156"/>
      <c r="B82" s="1176" t="s">
        <v>54</v>
      </c>
      <c r="C82" s="1176"/>
      <c r="D82" s="1176"/>
      <c r="E82" s="1176"/>
      <c r="F82" s="1176"/>
      <c r="G82" s="1176"/>
      <c r="H82" s="1176"/>
    </row>
    <row r="83" spans="1:15" ht="17.100000000000001" customHeight="1" x14ac:dyDescent="0.25">
      <c r="A83" s="1155" t="s">
        <v>2</v>
      </c>
      <c r="B83" s="1150" t="s">
        <v>269</v>
      </c>
      <c r="C83" s="270" t="s">
        <v>4</v>
      </c>
      <c r="D83" s="270" t="s">
        <v>5</v>
      </c>
      <c r="E83" s="270" t="s">
        <v>6</v>
      </c>
      <c r="F83" s="270" t="s">
        <v>7</v>
      </c>
      <c r="G83" s="270" t="s">
        <v>8</v>
      </c>
      <c r="H83" s="270" t="s">
        <v>9</v>
      </c>
    </row>
    <row r="84" spans="1:15" ht="17.100000000000001" customHeight="1" x14ac:dyDescent="0.25">
      <c r="A84" s="1156"/>
      <c r="B84" s="1151"/>
      <c r="C84" s="2" t="s">
        <v>10</v>
      </c>
      <c r="D84" s="2" t="s">
        <v>51</v>
      </c>
      <c r="E84" s="2" t="s">
        <v>78</v>
      </c>
      <c r="F84" s="53" t="s">
        <v>79</v>
      </c>
      <c r="G84" s="53" t="s">
        <v>79</v>
      </c>
      <c r="H84" s="2" t="s">
        <v>12</v>
      </c>
    </row>
    <row r="85" spans="1:15" ht="17.100000000000001" customHeight="1" x14ac:dyDescent="0.25">
      <c r="A85" s="142">
        <v>1</v>
      </c>
      <c r="B85" s="205" t="s">
        <v>270</v>
      </c>
      <c r="C85" s="153">
        <f>Distt.Minor!C31</f>
        <v>1</v>
      </c>
      <c r="D85" s="153">
        <f>Distt.Minor!D31</f>
        <v>1</v>
      </c>
      <c r="E85" s="153">
        <f>Distt.Minor!E31</f>
        <v>0</v>
      </c>
      <c r="F85" s="153">
        <f>Distt.Minor!F31</f>
        <v>0</v>
      </c>
      <c r="G85" s="153">
        <f>Distt.Minor!G31</f>
        <v>0</v>
      </c>
      <c r="H85" s="153">
        <f>Distt.Minor!H31</f>
        <v>170</v>
      </c>
    </row>
    <row r="86" spans="1:15" ht="17.100000000000001" customHeight="1" x14ac:dyDescent="0.25">
      <c r="A86" s="142">
        <v>2</v>
      </c>
      <c r="B86" s="205" t="s">
        <v>243</v>
      </c>
      <c r="C86" s="215">
        <f>Distt.Minor!C93</f>
        <v>1</v>
      </c>
      <c r="D86" s="215">
        <f>Distt.Minor!D93</f>
        <v>0.71</v>
      </c>
      <c r="E86" s="215">
        <f>Distt.Minor!E93</f>
        <v>30.7</v>
      </c>
      <c r="F86" s="215">
        <f>Distt.Minor!F93</f>
        <v>27630</v>
      </c>
      <c r="G86" s="215">
        <f>Distt.Minor!G93</f>
        <v>40000</v>
      </c>
      <c r="H86" s="215">
        <f>Distt.Minor!H93</f>
        <v>10</v>
      </c>
    </row>
    <row r="87" spans="1:15" ht="17.100000000000001" customHeight="1" x14ac:dyDescent="0.25">
      <c r="A87" s="1336" t="s">
        <v>49</v>
      </c>
      <c r="B87" s="1337"/>
      <c r="C87" s="36">
        <f t="shared" ref="C87:H87" si="12">SUM(C85:C86)</f>
        <v>2</v>
      </c>
      <c r="D87" s="35">
        <f t="shared" si="12"/>
        <v>1.71</v>
      </c>
      <c r="E87" s="34">
        <f t="shared" si="12"/>
        <v>30.7</v>
      </c>
      <c r="F87" s="34">
        <f t="shared" si="12"/>
        <v>27630</v>
      </c>
      <c r="G87" s="34">
        <f t="shared" si="12"/>
        <v>40000</v>
      </c>
      <c r="H87" s="34">
        <f t="shared" si="12"/>
        <v>180</v>
      </c>
      <c r="J87" s="260">
        <f>'Minor Minerals'!C98</f>
        <v>2</v>
      </c>
      <c r="K87" s="260">
        <f>'Minor Minerals'!D98</f>
        <v>1.71</v>
      </c>
      <c r="L87" s="260">
        <f>'Minor Minerals'!E98</f>
        <v>30.7</v>
      </c>
      <c r="M87" s="260">
        <f>'Minor Minerals'!F98</f>
        <v>27630</v>
      </c>
      <c r="N87" s="260">
        <f>'Minor Minerals'!G98</f>
        <v>40000</v>
      </c>
      <c r="O87" s="260">
        <f>'Minor Minerals'!H98</f>
        <v>180</v>
      </c>
    </row>
    <row r="88" spans="1:15" ht="17.100000000000001" customHeight="1" x14ac:dyDescent="0.25">
      <c r="A88" s="156"/>
      <c r="B88" s="156"/>
      <c r="C88" s="156"/>
      <c r="D88" s="156"/>
      <c r="E88" s="156"/>
      <c r="F88" s="156"/>
      <c r="G88" s="156"/>
      <c r="H88" s="156"/>
      <c r="J88" s="136">
        <f>J87-C87</f>
        <v>0</v>
      </c>
      <c r="K88" s="136">
        <f t="shared" ref="K88:O88" si="13">K87-D87</f>
        <v>0</v>
      </c>
      <c r="L88" s="136">
        <f t="shared" si="13"/>
        <v>0</v>
      </c>
      <c r="M88" s="136">
        <f t="shared" si="13"/>
        <v>0</v>
      </c>
      <c r="N88" s="136">
        <f t="shared" si="13"/>
        <v>0</v>
      </c>
      <c r="O88" s="136">
        <f t="shared" si="13"/>
        <v>0</v>
      </c>
    </row>
    <row r="89" spans="1:15" ht="17.100000000000001" customHeight="1" x14ac:dyDescent="0.25">
      <c r="A89" s="1176" t="s">
        <v>55</v>
      </c>
      <c r="B89" s="1176"/>
      <c r="C89" s="1176"/>
      <c r="D89" s="1176"/>
      <c r="E89" s="1176"/>
      <c r="F89" s="1176"/>
      <c r="G89" s="1176"/>
      <c r="H89" s="1176"/>
    </row>
    <row r="90" spans="1:15" ht="17.100000000000001" customHeight="1" x14ac:dyDescent="0.25">
      <c r="A90" s="1155" t="s">
        <v>2</v>
      </c>
      <c r="B90" s="1150" t="s">
        <v>269</v>
      </c>
      <c r="C90" s="270" t="s">
        <v>4</v>
      </c>
      <c r="D90" s="270" t="s">
        <v>5</v>
      </c>
      <c r="E90" s="270" t="s">
        <v>6</v>
      </c>
      <c r="F90" s="270" t="s">
        <v>7</v>
      </c>
      <c r="G90" s="270" t="s">
        <v>8</v>
      </c>
      <c r="H90" s="270" t="s">
        <v>9</v>
      </c>
    </row>
    <row r="91" spans="1:15" ht="17.100000000000001" customHeight="1" x14ac:dyDescent="0.25">
      <c r="A91" s="1156"/>
      <c r="B91" s="1151"/>
      <c r="C91" s="2" t="s">
        <v>10</v>
      </c>
      <c r="D91" s="2" t="s">
        <v>51</v>
      </c>
      <c r="E91" s="2" t="s">
        <v>78</v>
      </c>
      <c r="F91" s="53" t="s">
        <v>79</v>
      </c>
      <c r="G91" s="53" t="s">
        <v>79</v>
      </c>
      <c r="H91" s="2" t="s">
        <v>12</v>
      </c>
    </row>
    <row r="92" spans="1:15" ht="17.100000000000001" customHeight="1" x14ac:dyDescent="0.25">
      <c r="A92" s="142">
        <v>1</v>
      </c>
      <c r="B92" s="205" t="s">
        <v>418</v>
      </c>
      <c r="C92" s="124">
        <f>Distt.Minor!C170</f>
        <v>1</v>
      </c>
      <c r="D92" s="124">
        <f>Distt.Minor!D170</f>
        <v>0.42</v>
      </c>
      <c r="E92" s="124">
        <f>Distt.Minor!E170</f>
        <v>0</v>
      </c>
      <c r="F92" s="124">
        <f>Distt.Minor!F170</f>
        <v>0</v>
      </c>
      <c r="G92" s="124">
        <f>Distt.Minor!G170</f>
        <v>41160</v>
      </c>
      <c r="H92" s="124">
        <f>Distt.Minor!H170</f>
        <v>1</v>
      </c>
    </row>
    <row r="93" spans="1:15" ht="17.100000000000001" customHeight="1" x14ac:dyDescent="0.25">
      <c r="A93" s="142">
        <v>2</v>
      </c>
      <c r="B93" s="205" t="s">
        <v>261</v>
      </c>
      <c r="C93" s="153">
        <f>Distt.Minor!C460</f>
        <v>31</v>
      </c>
      <c r="D93" s="153">
        <f>Distt.Minor!D460</f>
        <v>34.71</v>
      </c>
      <c r="E93" s="153">
        <f>Distt.Minor!E460</f>
        <v>45419.68</v>
      </c>
      <c r="F93" s="153">
        <f>Distt.Minor!F460</f>
        <v>15442691.199999999</v>
      </c>
      <c r="G93" s="153">
        <f>Distt.Minor!G460</f>
        <v>19047000</v>
      </c>
      <c r="H93" s="153">
        <f>Distt.Minor!H460</f>
        <v>15357</v>
      </c>
    </row>
    <row r="94" spans="1:15" ht="17.100000000000001" customHeight="1" x14ac:dyDescent="0.25">
      <c r="A94" s="1336" t="s">
        <v>49</v>
      </c>
      <c r="B94" s="1337"/>
      <c r="C94" s="36">
        <f t="shared" ref="C94:H94" si="14">SUM(C92:C93)</f>
        <v>32</v>
      </c>
      <c r="D94" s="35">
        <f t="shared" si="14"/>
        <v>35.130000000000003</v>
      </c>
      <c r="E94" s="34">
        <f t="shared" si="14"/>
        <v>45419.68</v>
      </c>
      <c r="F94" s="36">
        <f t="shared" si="14"/>
        <v>15442691.199999999</v>
      </c>
      <c r="G94" s="34">
        <f t="shared" si="14"/>
        <v>19088160</v>
      </c>
      <c r="H94" s="34">
        <f t="shared" si="14"/>
        <v>15358</v>
      </c>
      <c r="J94" s="260">
        <f>'Minor Minerals'!C105</f>
        <v>32</v>
      </c>
      <c r="K94" s="260">
        <f>'Minor Minerals'!D105</f>
        <v>35.130000000000003</v>
      </c>
      <c r="L94" s="260">
        <f>'Minor Minerals'!E105</f>
        <v>45419.68</v>
      </c>
      <c r="M94" s="260">
        <f>'Minor Minerals'!F105</f>
        <v>15442691.199999999</v>
      </c>
      <c r="N94" s="260">
        <f>'Minor Minerals'!G105</f>
        <v>19088160</v>
      </c>
      <c r="O94" s="260">
        <f>'Minor Minerals'!H105</f>
        <v>15358</v>
      </c>
    </row>
    <row r="95" spans="1:15" ht="17.100000000000001" customHeight="1" x14ac:dyDescent="0.25">
      <c r="A95" s="156"/>
      <c r="B95" s="156"/>
      <c r="C95" s="156"/>
      <c r="D95" s="156"/>
      <c r="E95" s="156"/>
      <c r="F95" s="156"/>
      <c r="G95" s="156"/>
      <c r="H95" s="156"/>
      <c r="J95" s="136">
        <f>J94-C94</f>
        <v>0</v>
      </c>
      <c r="K95" s="136">
        <f t="shared" ref="K95:O95" si="15">K94-D94</f>
        <v>0</v>
      </c>
      <c r="L95" s="136">
        <f t="shared" si="15"/>
        <v>0</v>
      </c>
      <c r="M95" s="136">
        <f t="shared" si="15"/>
        <v>0</v>
      </c>
      <c r="N95" s="136">
        <f t="shared" si="15"/>
        <v>0</v>
      </c>
      <c r="O95" s="136">
        <f t="shared" si="15"/>
        <v>0</v>
      </c>
    </row>
    <row r="96" spans="1:15" ht="17.100000000000001" customHeight="1" x14ac:dyDescent="0.3">
      <c r="A96" s="1162" t="s">
        <v>26</v>
      </c>
      <c r="B96" s="1162"/>
      <c r="C96" s="1162"/>
      <c r="D96" s="1162"/>
      <c r="E96" s="1162"/>
      <c r="F96" s="1162"/>
      <c r="G96" s="1162"/>
      <c r="H96" s="1162"/>
    </row>
    <row r="97" spans="1:15" ht="17.100000000000001" customHeight="1" x14ac:dyDescent="0.25">
      <c r="A97" s="1155" t="s">
        <v>2</v>
      </c>
      <c r="B97" s="1150" t="s">
        <v>269</v>
      </c>
      <c r="C97" s="270" t="s">
        <v>4</v>
      </c>
      <c r="D97" s="270" t="s">
        <v>5</v>
      </c>
      <c r="E97" s="270" t="s">
        <v>6</v>
      </c>
      <c r="F97" s="270" t="s">
        <v>7</v>
      </c>
      <c r="G97" s="270" t="s">
        <v>8</v>
      </c>
      <c r="H97" s="270" t="s">
        <v>9</v>
      </c>
    </row>
    <row r="98" spans="1:15" ht="17.100000000000001" customHeight="1" x14ac:dyDescent="0.25">
      <c r="A98" s="1156"/>
      <c r="B98" s="1151"/>
      <c r="C98" s="2" t="s">
        <v>10</v>
      </c>
      <c r="D98" s="2" t="s">
        <v>77</v>
      </c>
      <c r="E98" s="2" t="s">
        <v>78</v>
      </c>
      <c r="F98" s="53" t="s">
        <v>79</v>
      </c>
      <c r="G98" s="53" t="s">
        <v>79</v>
      </c>
      <c r="H98" s="2" t="s">
        <v>12</v>
      </c>
    </row>
    <row r="99" spans="1:15" ht="17.100000000000001" customHeight="1" x14ac:dyDescent="0.25">
      <c r="A99" s="142">
        <v>1</v>
      </c>
      <c r="B99" s="209" t="s">
        <v>241</v>
      </c>
      <c r="C99" s="204">
        <f>Distt.Minor!C50</f>
        <v>1</v>
      </c>
      <c r="D99" s="204">
        <f>Distt.Minor!D50</f>
        <v>71.319999999999993</v>
      </c>
      <c r="E99" s="204">
        <f>Distt.Minor!E50</f>
        <v>34616.94</v>
      </c>
      <c r="F99" s="204">
        <f>Distt.Minor!F50</f>
        <v>58848798</v>
      </c>
      <c r="G99" s="204">
        <f>Distt.Minor!G50</f>
        <v>4744045.5690000001</v>
      </c>
      <c r="H99" s="204">
        <f>Distt.Minor!H50</f>
        <v>20</v>
      </c>
    </row>
    <row r="100" spans="1:15" ht="17.100000000000001" customHeight="1" x14ac:dyDescent="0.25">
      <c r="A100" s="142">
        <v>2</v>
      </c>
      <c r="B100" s="209" t="s">
        <v>249</v>
      </c>
      <c r="C100" s="204">
        <f>Distt.Minor!C236</f>
        <v>0</v>
      </c>
      <c r="D100" s="204">
        <f>Distt.Minor!D236</f>
        <v>0</v>
      </c>
      <c r="E100" s="204">
        <f>Distt.Minor!E236</f>
        <v>0</v>
      </c>
      <c r="F100" s="204">
        <f>Distt.Minor!F236</f>
        <v>0</v>
      </c>
      <c r="G100" s="204">
        <f>Distt.Minor!G236</f>
        <v>0</v>
      </c>
      <c r="H100" s="204">
        <f>Distt.Minor!H236</f>
        <v>0</v>
      </c>
    </row>
    <row r="101" spans="1:15" ht="17.100000000000001" customHeight="1" x14ac:dyDescent="0.25">
      <c r="A101" s="142">
        <v>3</v>
      </c>
      <c r="B101" s="209" t="s">
        <v>251</v>
      </c>
      <c r="C101" s="204">
        <f>Distt.Minor!C296</f>
        <v>3</v>
      </c>
      <c r="D101" s="204">
        <f>Distt.Minor!D296</f>
        <v>126.37</v>
      </c>
      <c r="E101" s="204">
        <f>Distt.Minor!E296</f>
        <v>56438.400000000001</v>
      </c>
      <c r="F101" s="204">
        <f>Distt.Minor!F296</f>
        <v>103154333</v>
      </c>
      <c r="G101" s="204">
        <f>Distt.Minor!G296</f>
        <v>5631915.5</v>
      </c>
      <c r="H101" s="204">
        <f>Distt.Minor!H296</f>
        <v>25</v>
      </c>
    </row>
    <row r="102" spans="1:15" ht="17.100000000000001" customHeight="1" x14ac:dyDescent="0.25">
      <c r="A102" s="142">
        <v>4</v>
      </c>
      <c r="B102" s="664" t="s">
        <v>253</v>
      </c>
      <c r="C102" s="154">
        <f>Distt.Minor!C262</f>
        <v>1</v>
      </c>
      <c r="D102" s="154">
        <f>Distt.Minor!D262</f>
        <v>32.369999999999997</v>
      </c>
      <c r="E102" s="154">
        <f>Distt.Minor!E262</f>
        <v>21598.97</v>
      </c>
      <c r="F102" s="154">
        <f>Distt.Minor!F262</f>
        <v>39958094.5</v>
      </c>
      <c r="G102" s="154">
        <f>Distt.Minor!G262</f>
        <v>2807866.1</v>
      </c>
      <c r="H102" s="154">
        <f>Distt.Minor!H262</f>
        <v>5</v>
      </c>
    </row>
    <row r="103" spans="1:15" ht="17.100000000000001" customHeight="1" x14ac:dyDescent="0.25">
      <c r="A103" s="142">
        <v>5</v>
      </c>
      <c r="B103" s="209" t="s">
        <v>424</v>
      </c>
      <c r="C103" s="209">
        <f>Distt.Minor!C445</f>
        <v>0</v>
      </c>
      <c r="D103" s="209">
        <f>Distt.Minor!D445</f>
        <v>0</v>
      </c>
      <c r="E103" s="209">
        <f>Distt.Minor!E445</f>
        <v>0</v>
      </c>
      <c r="F103" s="209">
        <f>Distt.Minor!F445</f>
        <v>0</v>
      </c>
      <c r="G103" s="142">
        <f>Distt.Minor!G445</f>
        <v>0</v>
      </c>
      <c r="H103" s="209">
        <f>Distt.Minor!H445</f>
        <v>0</v>
      </c>
    </row>
    <row r="104" spans="1:15" ht="17.100000000000001" customHeight="1" x14ac:dyDescent="0.25">
      <c r="A104" s="142">
        <v>6</v>
      </c>
      <c r="B104" s="209" t="s">
        <v>274</v>
      </c>
      <c r="C104" s="213">
        <f>Distt.Minor!C467</f>
        <v>17</v>
      </c>
      <c r="D104" s="213">
        <f>Distt.Minor!D467</f>
        <v>793.25</v>
      </c>
      <c r="E104" s="213">
        <f>Distt.Minor!E467</f>
        <v>428447.89</v>
      </c>
      <c r="F104" s="213">
        <f>Distt.Minor!F467</f>
        <v>792628596.5</v>
      </c>
      <c r="G104" s="213">
        <f>Distt.Minor!G467</f>
        <v>79427000</v>
      </c>
      <c r="H104" s="213">
        <f>Distt.Minor!H467</f>
        <v>755</v>
      </c>
    </row>
    <row r="105" spans="1:15" ht="17.100000000000001" customHeight="1" x14ac:dyDescent="0.25">
      <c r="A105" s="142">
        <v>7</v>
      </c>
      <c r="B105" s="209" t="s">
        <v>263</v>
      </c>
      <c r="C105" s="126">
        <f>Distt.Minor!C515</f>
        <v>1</v>
      </c>
      <c r="D105" s="126">
        <f>Distt.Minor!D515</f>
        <v>1</v>
      </c>
      <c r="E105" s="126">
        <f>Distt.Minor!E515</f>
        <v>3516.7</v>
      </c>
      <c r="F105" s="126">
        <f>Distt.Minor!F515</f>
        <v>6558645.5</v>
      </c>
      <c r="G105" s="126">
        <f>Distt.Minor!G515</f>
        <v>316503</v>
      </c>
      <c r="H105" s="126">
        <f>Distt.Minor!H515</f>
        <v>5</v>
      </c>
    </row>
    <row r="106" spans="1:15" ht="17.100000000000001" customHeight="1" x14ac:dyDescent="0.25">
      <c r="A106" s="142">
        <v>8</v>
      </c>
      <c r="B106" s="209" t="s">
        <v>266</v>
      </c>
      <c r="C106" s="204">
        <f>Distt.Minor!C576</f>
        <v>29</v>
      </c>
      <c r="D106" s="204">
        <f>Distt.Minor!D576</f>
        <v>584.76</v>
      </c>
      <c r="E106" s="204">
        <f>Distt.Minor!E576</f>
        <v>267016.71000000002</v>
      </c>
      <c r="F106" s="204">
        <f>Distt.Minor!F576</f>
        <v>480630078</v>
      </c>
      <c r="G106" s="204">
        <f>Distt.Minor!G576</f>
        <v>20173618</v>
      </c>
      <c r="H106" s="204">
        <f>Distt.Minor!H576</f>
        <v>78</v>
      </c>
    </row>
    <row r="107" spans="1:15" ht="17.100000000000001" customHeight="1" x14ac:dyDescent="0.25">
      <c r="A107" s="1336" t="s">
        <v>49</v>
      </c>
      <c r="B107" s="1337"/>
      <c r="C107" s="4">
        <f t="shared" ref="C107:H107" si="16">SUM(C99:C106)</f>
        <v>52</v>
      </c>
      <c r="D107" s="5">
        <f t="shared" si="16"/>
        <v>1609.07</v>
      </c>
      <c r="E107" s="7">
        <f t="shared" si="16"/>
        <v>811635.60999999987</v>
      </c>
      <c r="F107" s="7">
        <f t="shared" si="16"/>
        <v>1481778545.5</v>
      </c>
      <c r="G107" s="7">
        <f t="shared" si="16"/>
        <v>113100948.169</v>
      </c>
      <c r="H107" s="4">
        <f t="shared" si="16"/>
        <v>888</v>
      </c>
      <c r="J107" s="258">
        <f>'Minor Minerals'!C119</f>
        <v>52</v>
      </c>
      <c r="K107" s="258">
        <f>'Minor Minerals'!D119</f>
        <v>1609.07</v>
      </c>
      <c r="L107" s="258">
        <f>'Minor Minerals'!E119</f>
        <v>811635.60999999987</v>
      </c>
      <c r="M107" s="258">
        <f>'Minor Minerals'!F119</f>
        <v>1481778545.5</v>
      </c>
      <c r="N107" s="258">
        <f>'Minor Minerals'!G119</f>
        <v>113100948.169</v>
      </c>
      <c r="O107" s="258">
        <f>'Minor Minerals'!H119</f>
        <v>888</v>
      </c>
    </row>
    <row r="108" spans="1:15" ht="17.100000000000001" customHeight="1" x14ac:dyDescent="0.25">
      <c r="A108" s="175"/>
      <c r="B108" s="175"/>
      <c r="C108" s="176"/>
      <c r="D108" s="177"/>
      <c r="E108" s="179"/>
      <c r="F108" s="179"/>
      <c r="G108" s="179"/>
      <c r="H108" s="176"/>
      <c r="J108" s="136">
        <f>J107-C107</f>
        <v>0</v>
      </c>
      <c r="K108" s="136">
        <f t="shared" ref="K108:O108" si="17">K107-D107</f>
        <v>0</v>
      </c>
      <c r="L108" s="136">
        <f t="shared" si="17"/>
        <v>0</v>
      </c>
      <c r="M108" s="136">
        <f t="shared" si="17"/>
        <v>0</v>
      </c>
      <c r="N108" s="136">
        <f t="shared" si="17"/>
        <v>0</v>
      </c>
      <c r="O108" s="136">
        <f t="shared" si="17"/>
        <v>0</v>
      </c>
    </row>
    <row r="109" spans="1:15" ht="17.100000000000001" customHeight="1" x14ac:dyDescent="0.3">
      <c r="A109" s="147"/>
      <c r="B109" s="1162" t="s">
        <v>40</v>
      </c>
      <c r="C109" s="1162"/>
      <c r="D109" s="1162"/>
      <c r="E109" s="1162"/>
      <c r="F109" s="1162"/>
      <c r="G109" s="1162"/>
      <c r="H109" s="1162"/>
    </row>
    <row r="110" spans="1:15" ht="17.100000000000001" customHeight="1" x14ac:dyDescent="0.25">
      <c r="A110" s="1155" t="s">
        <v>2</v>
      </c>
      <c r="B110" s="1150" t="s">
        <v>269</v>
      </c>
      <c r="C110" s="270" t="s">
        <v>4</v>
      </c>
      <c r="D110" s="270" t="s">
        <v>5</v>
      </c>
      <c r="E110" s="270" t="s">
        <v>6</v>
      </c>
      <c r="F110" s="270" t="s">
        <v>7</v>
      </c>
      <c r="G110" s="270" t="s">
        <v>8</v>
      </c>
      <c r="H110" s="270" t="s">
        <v>9</v>
      </c>
    </row>
    <row r="111" spans="1:15" ht="17.100000000000001" customHeight="1" x14ac:dyDescent="0.25">
      <c r="A111" s="1156"/>
      <c r="B111" s="1151"/>
      <c r="C111" s="2" t="s">
        <v>10</v>
      </c>
      <c r="D111" s="2" t="s">
        <v>77</v>
      </c>
      <c r="E111" s="2" t="s">
        <v>78</v>
      </c>
      <c r="F111" s="53" t="s">
        <v>79</v>
      </c>
      <c r="G111" s="53" t="s">
        <v>79</v>
      </c>
      <c r="H111" s="2" t="s">
        <v>12</v>
      </c>
    </row>
    <row r="112" spans="1:15" ht="17.100000000000001" customHeight="1" x14ac:dyDescent="0.25">
      <c r="A112" s="142">
        <v>1</v>
      </c>
      <c r="B112" s="209" t="s">
        <v>239</v>
      </c>
      <c r="C112" s="123">
        <f>Distt.Minor!C15</f>
        <v>404</v>
      </c>
      <c r="D112" s="123">
        <f>Distt.Minor!D15</f>
        <v>1956.46</v>
      </c>
      <c r="E112" s="123">
        <f>Distt.Minor!E15</f>
        <v>963638.45</v>
      </c>
      <c r="F112" s="123">
        <f>Distt.Minor!F15</f>
        <v>411617412.30000001</v>
      </c>
      <c r="G112" s="123">
        <f>Distt.Minor!G15</f>
        <v>151479857.30000001</v>
      </c>
      <c r="H112" s="123">
        <f>Distt.Minor!H15</f>
        <v>1352</v>
      </c>
    </row>
    <row r="113" spans="1:15" ht="17.100000000000001" customHeight="1" x14ac:dyDescent="0.25">
      <c r="A113" s="142">
        <v>2</v>
      </c>
      <c r="B113" s="209" t="s">
        <v>270</v>
      </c>
      <c r="C113" s="204">
        <f>Distt.Minor!C34</f>
        <v>1</v>
      </c>
      <c r="D113" s="204">
        <f>Distt.Minor!D34</f>
        <v>4</v>
      </c>
      <c r="E113" s="204">
        <f>Distt.Minor!E34</f>
        <v>0</v>
      </c>
      <c r="F113" s="204">
        <f>Distt.Minor!F34</f>
        <v>0</v>
      </c>
      <c r="G113" s="204">
        <f>Distt.Minor!G34</f>
        <v>0</v>
      </c>
      <c r="H113" s="204">
        <f>Distt.Minor!H34</f>
        <v>0</v>
      </c>
    </row>
    <row r="114" spans="1:15" ht="17.100000000000001" customHeight="1" x14ac:dyDescent="0.25">
      <c r="A114" s="142">
        <v>3</v>
      </c>
      <c r="B114" s="209" t="s">
        <v>244</v>
      </c>
      <c r="C114" s="204">
        <f>Distt.Minor!C121</f>
        <v>781</v>
      </c>
      <c r="D114" s="204">
        <f>Distt.Minor!D121</f>
        <v>3922.0561000000002</v>
      </c>
      <c r="E114" s="204">
        <f>Distt.Minor!E121</f>
        <v>2277911.6277999999</v>
      </c>
      <c r="F114" s="204">
        <f>Distt.Minor!F121</f>
        <v>1082072707.8889999</v>
      </c>
      <c r="G114" s="204">
        <f>Distt.Minor!G121</f>
        <v>88086030.400000006</v>
      </c>
      <c r="H114" s="204">
        <f>Distt.Minor!H121</f>
        <v>4202</v>
      </c>
    </row>
    <row r="115" spans="1:15" ht="17.100000000000001" customHeight="1" x14ac:dyDescent="0.25">
      <c r="A115" s="142">
        <v>4</v>
      </c>
      <c r="B115" s="209" t="s">
        <v>418</v>
      </c>
      <c r="C115" s="204">
        <f>Distt.Minor!C182</f>
        <v>10</v>
      </c>
      <c r="D115" s="204">
        <f>Distt.Minor!D182</f>
        <v>28</v>
      </c>
      <c r="E115" s="204">
        <f>Distt.Minor!E182</f>
        <v>57345</v>
      </c>
      <c r="F115" s="204">
        <f>Distt.Minor!F182</f>
        <v>40141500</v>
      </c>
      <c r="G115" s="204">
        <f>Distt.Minor!G182</f>
        <v>13476075</v>
      </c>
      <c r="H115" s="204">
        <f>Distt.Minor!H182</f>
        <v>24</v>
      </c>
    </row>
    <row r="116" spans="1:15" ht="17.100000000000001" customHeight="1" x14ac:dyDescent="0.25">
      <c r="A116" s="142">
        <v>5</v>
      </c>
      <c r="B116" s="209" t="s">
        <v>251</v>
      </c>
      <c r="C116" s="204">
        <f>Distt.Minor!C289</f>
        <v>84</v>
      </c>
      <c r="D116" s="204">
        <f>Distt.Minor!D289</f>
        <v>445.24</v>
      </c>
      <c r="E116" s="204">
        <f>Distt.Minor!E289</f>
        <v>2416972.96</v>
      </c>
      <c r="F116" s="204">
        <f>Distt.Minor!F289</f>
        <v>1177640896.8</v>
      </c>
      <c r="G116" s="204">
        <f>Distt.Minor!G289</f>
        <v>141265633</v>
      </c>
      <c r="H116" s="204">
        <f>Distt.Minor!H289</f>
        <v>1230</v>
      </c>
    </row>
    <row r="117" spans="1:15" ht="17.100000000000001" customHeight="1" x14ac:dyDescent="0.25">
      <c r="A117" s="142">
        <v>6</v>
      </c>
      <c r="B117" s="209" t="s">
        <v>255</v>
      </c>
      <c r="C117" s="204">
        <f>Distt.Minor!C344</f>
        <v>20</v>
      </c>
      <c r="D117" s="204">
        <f>Distt.Minor!D344</f>
        <v>90.198700000000002</v>
      </c>
      <c r="E117" s="204">
        <f>Distt.Minor!E344</f>
        <v>8138</v>
      </c>
      <c r="F117" s="204">
        <f>Distt.Minor!F344</f>
        <v>4882800</v>
      </c>
      <c r="G117" s="204">
        <f>Distt.Minor!G344</f>
        <v>2419000</v>
      </c>
      <c r="H117" s="204">
        <f>Distt.Minor!H344</f>
        <v>38</v>
      </c>
    </row>
    <row r="118" spans="1:15" ht="17.100000000000001" customHeight="1" x14ac:dyDescent="0.25">
      <c r="A118" s="142">
        <v>7</v>
      </c>
      <c r="B118" s="209" t="s">
        <v>277</v>
      </c>
      <c r="C118" s="268">
        <f>Distt.Minor!C555</f>
        <v>56</v>
      </c>
      <c r="D118" s="268">
        <f>Distt.Minor!D555</f>
        <v>262.63</v>
      </c>
      <c r="E118" s="268">
        <f>Distt.Minor!E555</f>
        <v>36769.730000000003</v>
      </c>
      <c r="F118" s="268">
        <f>Distt.Minor!F555</f>
        <v>18384865</v>
      </c>
      <c r="G118" s="268">
        <f>Distt.Minor!G555</f>
        <v>5000000</v>
      </c>
      <c r="H118" s="268">
        <f>Distt.Minor!H555</f>
        <v>250</v>
      </c>
    </row>
    <row r="119" spans="1:15" ht="17.100000000000001" customHeight="1" x14ac:dyDescent="0.25">
      <c r="A119" s="142">
        <v>8</v>
      </c>
      <c r="B119" s="209" t="s">
        <v>259</v>
      </c>
      <c r="C119" s="268">
        <f>Distt.Minor!C429</f>
        <v>0</v>
      </c>
      <c r="D119" s="268">
        <f>Distt.Minor!D429</f>
        <v>0</v>
      </c>
      <c r="E119" s="268">
        <f>Distt.Minor!E429</f>
        <v>0</v>
      </c>
      <c r="F119" s="268">
        <f>Distt.Minor!F429</f>
        <v>0</v>
      </c>
      <c r="G119" s="268">
        <f>Distt.Minor!G429</f>
        <v>0</v>
      </c>
      <c r="H119" s="268">
        <f>Distt.Minor!H429</f>
        <v>0</v>
      </c>
    </row>
    <row r="120" spans="1:15" ht="17.100000000000001" customHeight="1" x14ac:dyDescent="0.25">
      <c r="A120" s="142">
        <v>9</v>
      </c>
      <c r="B120" s="209" t="s">
        <v>476</v>
      </c>
      <c r="C120" s="268">
        <f>Distt.Minor!C469</f>
        <v>390</v>
      </c>
      <c r="D120" s="268">
        <f>Distt.Minor!D469</f>
        <v>1829.4269999999999</v>
      </c>
      <c r="E120" s="268">
        <f>Distt.Minor!E469</f>
        <v>530775.24</v>
      </c>
      <c r="F120" s="268">
        <f>Distt.Minor!F469</f>
        <v>265387620</v>
      </c>
      <c r="G120" s="268">
        <f>Distt.Minor!G469</f>
        <v>81457200.900000006</v>
      </c>
      <c r="H120" s="268">
        <f>Distt.Minor!H469</f>
        <v>958</v>
      </c>
    </row>
    <row r="121" spans="1:15" ht="17.100000000000001" customHeight="1" x14ac:dyDescent="0.25">
      <c r="A121" s="142">
        <v>10</v>
      </c>
      <c r="B121" s="209" t="s">
        <v>263</v>
      </c>
      <c r="C121" s="126">
        <f>Distt.Minor!C519</f>
        <v>61</v>
      </c>
      <c r="D121" s="278">
        <f>Distt.Minor!D519</f>
        <v>415.11</v>
      </c>
      <c r="E121" s="126">
        <f>Distt.Minor!E519</f>
        <v>953988.72</v>
      </c>
      <c r="F121" s="126">
        <f>Distt.Minor!F519</f>
        <v>469586567</v>
      </c>
      <c r="G121" s="126">
        <f>Distt.Minor!G519</f>
        <v>81485060.450000003</v>
      </c>
      <c r="H121" s="126">
        <f>Distt.Minor!H519</f>
        <v>170</v>
      </c>
    </row>
    <row r="122" spans="1:15" ht="17.100000000000001" customHeight="1" x14ac:dyDescent="0.25">
      <c r="A122" s="142">
        <v>11</v>
      </c>
      <c r="B122" s="217" t="s">
        <v>266</v>
      </c>
      <c r="C122" s="218">
        <f>Distt.Minor!C581</f>
        <v>133</v>
      </c>
      <c r="D122" s="218">
        <f>Distt.Minor!D581</f>
        <v>17561.559999999998</v>
      </c>
      <c r="E122" s="218">
        <f>Distt.Minor!E581</f>
        <v>1703348.09</v>
      </c>
      <c r="F122" s="218">
        <f>Distt.Minor!F581</f>
        <v>826123823.69999993</v>
      </c>
      <c r="G122" s="218">
        <f>Distt.Minor!G581</f>
        <v>47147167</v>
      </c>
      <c r="H122" s="902">
        <v>0</v>
      </c>
    </row>
    <row r="123" spans="1:15" ht="17.100000000000001" customHeight="1" x14ac:dyDescent="0.25">
      <c r="A123" s="1336" t="s">
        <v>49</v>
      </c>
      <c r="B123" s="1337"/>
      <c r="C123" s="4">
        <f>SUM(C112:C122)</f>
        <v>1940</v>
      </c>
      <c r="D123" s="5">
        <f t="shared" ref="D123:H123" si="18">SUM(D112:D122)</f>
        <v>26514.681799999998</v>
      </c>
      <c r="E123" s="5">
        <f t="shared" si="18"/>
        <v>8948887.8178000003</v>
      </c>
      <c r="F123" s="7">
        <f t="shared" si="18"/>
        <v>4295838192.6890001</v>
      </c>
      <c r="G123" s="7">
        <f t="shared" si="18"/>
        <v>611816024.05000007</v>
      </c>
      <c r="H123" s="4">
        <f t="shared" si="18"/>
        <v>8224</v>
      </c>
      <c r="J123" s="696">
        <f>'Minor Minerals'!C140</f>
        <v>1940</v>
      </c>
      <c r="K123" s="696">
        <f>'Minor Minerals'!D140</f>
        <v>26514.681799999998</v>
      </c>
      <c r="L123" s="696">
        <f>'Minor Minerals'!E140</f>
        <v>8948887.8178000003</v>
      </c>
      <c r="M123" s="710">
        <f>'Minor Minerals'!F140</f>
        <v>4295838192.6890001</v>
      </c>
      <c r="N123" s="696">
        <f>'Minor Minerals'!G140</f>
        <v>611816024.05000007</v>
      </c>
      <c r="O123" s="696">
        <f>'Minor Minerals'!H140</f>
        <v>8365</v>
      </c>
    </row>
    <row r="124" spans="1:15" ht="17.100000000000001" customHeight="1" x14ac:dyDescent="0.25">
      <c r="A124" s="175"/>
      <c r="B124" s="175"/>
      <c r="C124" s="176"/>
      <c r="D124" s="177"/>
      <c r="E124" s="179"/>
      <c r="F124" s="179"/>
      <c r="G124" s="179"/>
      <c r="H124" s="176"/>
      <c r="J124" s="130">
        <f>J123-C123</f>
        <v>0</v>
      </c>
      <c r="K124" s="138">
        <f>K123-D123</f>
        <v>0</v>
      </c>
      <c r="L124" s="138">
        <f>L123-E123</f>
        <v>0</v>
      </c>
      <c r="M124" s="136">
        <f>M123-F123</f>
        <v>0</v>
      </c>
      <c r="N124" s="136">
        <f t="shared" ref="N124" si="19">N123-G123</f>
        <v>0</v>
      </c>
      <c r="O124" s="130">
        <f>O123-H123</f>
        <v>141</v>
      </c>
    </row>
    <row r="125" spans="1:15" ht="17.100000000000001" customHeight="1" x14ac:dyDescent="0.3">
      <c r="A125" s="1162" t="s">
        <v>27</v>
      </c>
      <c r="B125" s="1162"/>
      <c r="C125" s="1162"/>
      <c r="D125" s="1162"/>
      <c r="E125" s="1162"/>
      <c r="F125" s="1162"/>
      <c r="G125" s="1162"/>
      <c r="H125" s="1162"/>
    </row>
    <row r="126" spans="1:15" ht="17.100000000000001" customHeight="1" x14ac:dyDescent="0.25">
      <c r="A126" s="1155" t="s">
        <v>2</v>
      </c>
      <c r="B126" s="1150" t="s">
        <v>269</v>
      </c>
      <c r="C126" s="270" t="s">
        <v>4</v>
      </c>
      <c r="D126" s="270" t="s">
        <v>5</v>
      </c>
      <c r="E126" s="270" t="s">
        <v>6</v>
      </c>
      <c r="F126" s="270" t="s">
        <v>7</v>
      </c>
      <c r="G126" s="270" t="s">
        <v>8</v>
      </c>
      <c r="H126" s="270" t="s">
        <v>9</v>
      </c>
    </row>
    <row r="127" spans="1:15" ht="17.100000000000001" customHeight="1" x14ac:dyDescent="0.25">
      <c r="A127" s="1156"/>
      <c r="B127" s="1151"/>
      <c r="C127" s="2" t="s">
        <v>10</v>
      </c>
      <c r="D127" s="2" t="s">
        <v>77</v>
      </c>
      <c r="E127" s="2" t="s">
        <v>78</v>
      </c>
      <c r="F127" s="53" t="s">
        <v>79</v>
      </c>
      <c r="G127" s="53" t="s">
        <v>79</v>
      </c>
      <c r="H127" s="2" t="s">
        <v>12</v>
      </c>
    </row>
    <row r="128" spans="1:15" ht="17.100000000000001" customHeight="1" x14ac:dyDescent="0.25">
      <c r="A128" s="142">
        <v>1</v>
      </c>
      <c r="B128" s="3" t="s">
        <v>243</v>
      </c>
      <c r="C128" s="219">
        <f>Distt.Minor!C99</f>
        <v>1</v>
      </c>
      <c r="D128" s="219">
        <f>Distt.Minor!D99</f>
        <v>5</v>
      </c>
      <c r="E128" s="219">
        <f>Distt.Minor!E99</f>
        <v>0</v>
      </c>
      <c r="F128" s="219">
        <f>Distt.Minor!F99</f>
        <v>0</v>
      </c>
      <c r="G128" s="219">
        <f>Distt.Minor!G99</f>
        <v>0</v>
      </c>
      <c r="H128" s="219">
        <f>Distt.Minor!H99</f>
        <v>0</v>
      </c>
    </row>
    <row r="129" spans="1:15" ht="17.100000000000001" customHeight="1" x14ac:dyDescent="0.25">
      <c r="A129" s="142">
        <v>2</v>
      </c>
      <c r="B129" s="13" t="s">
        <v>255</v>
      </c>
      <c r="C129" s="210">
        <f>Distt.Minor!C346</f>
        <v>2</v>
      </c>
      <c r="D129" s="210">
        <f>Distt.Minor!D346</f>
        <v>54.987299999999998</v>
      </c>
      <c r="E129" s="210">
        <f>Distt.Minor!E346</f>
        <v>0</v>
      </c>
      <c r="F129" s="210">
        <f>Distt.Minor!F346</f>
        <v>0</v>
      </c>
      <c r="G129" s="210">
        <f>Distt.Minor!G346</f>
        <v>55000</v>
      </c>
      <c r="H129" s="210">
        <f>Distt.Minor!H346</f>
        <v>0</v>
      </c>
    </row>
    <row r="130" spans="1:15" ht="17.100000000000001" customHeight="1" x14ac:dyDescent="0.25">
      <c r="A130" s="1336" t="s">
        <v>49</v>
      </c>
      <c r="B130" s="1337"/>
      <c r="C130" s="4">
        <f t="shared" ref="C130:H130" si="20">SUM(C128:C129)</f>
        <v>3</v>
      </c>
      <c r="D130" s="5">
        <f t="shared" si="20"/>
        <v>59.987299999999998</v>
      </c>
      <c r="E130" s="7">
        <f t="shared" si="20"/>
        <v>0</v>
      </c>
      <c r="F130" s="7">
        <f t="shared" si="20"/>
        <v>0</v>
      </c>
      <c r="G130" s="4">
        <f t="shared" si="20"/>
        <v>55000</v>
      </c>
      <c r="H130" s="4">
        <f t="shared" si="20"/>
        <v>0</v>
      </c>
      <c r="J130" s="695">
        <f>'Minor Minerals'!C147</f>
        <v>3</v>
      </c>
      <c r="K130" s="695">
        <f>'Minor Minerals'!D147</f>
        <v>59.987299999999998</v>
      </c>
      <c r="L130" s="695">
        <f>'Minor Minerals'!E147</f>
        <v>0</v>
      </c>
      <c r="M130" s="898">
        <f>'Minor Minerals'!F147</f>
        <v>0</v>
      </c>
      <c r="N130" s="695">
        <f>'Minor Minerals'!G147</f>
        <v>55000</v>
      </c>
      <c r="O130" s="695">
        <f>'Minor Minerals'!H147</f>
        <v>0</v>
      </c>
    </row>
    <row r="131" spans="1:15" ht="17.100000000000001" customHeight="1" x14ac:dyDescent="0.25">
      <c r="A131" s="175"/>
      <c r="B131" s="175"/>
      <c r="C131" s="176"/>
      <c r="D131" s="177"/>
      <c r="E131" s="179"/>
      <c r="F131" s="179"/>
      <c r="G131" s="179"/>
      <c r="H131" s="176"/>
      <c r="J131" s="130">
        <f>J130-C130</f>
        <v>0</v>
      </c>
      <c r="K131" s="130">
        <f t="shared" ref="K131:O131" si="21">K130-D130</f>
        <v>0</v>
      </c>
      <c r="L131" s="130">
        <f t="shared" si="21"/>
        <v>0</v>
      </c>
      <c r="M131" s="130">
        <f t="shared" si="21"/>
        <v>0</v>
      </c>
      <c r="N131" s="130">
        <f t="shared" si="21"/>
        <v>0</v>
      </c>
      <c r="O131" s="130">
        <f t="shared" si="21"/>
        <v>0</v>
      </c>
    </row>
    <row r="132" spans="1:15" ht="17.100000000000001" customHeight="1" x14ac:dyDescent="0.25">
      <c r="A132" s="1176" t="s">
        <v>136</v>
      </c>
      <c r="B132" s="1176"/>
      <c r="C132" s="1176"/>
      <c r="D132" s="1176"/>
      <c r="E132" s="1176"/>
      <c r="F132" s="1176"/>
      <c r="G132" s="1176"/>
      <c r="H132" s="1176"/>
    </row>
    <row r="133" spans="1:15" ht="17.100000000000001" customHeight="1" x14ac:dyDescent="0.25">
      <c r="A133" s="1155" t="s">
        <v>2</v>
      </c>
      <c r="B133" s="1150" t="s">
        <v>269</v>
      </c>
      <c r="C133" s="270" t="s">
        <v>4</v>
      </c>
      <c r="D133" s="270" t="s">
        <v>5</v>
      </c>
      <c r="E133" s="270" t="s">
        <v>6</v>
      </c>
      <c r="F133" s="270" t="s">
        <v>7</v>
      </c>
      <c r="G133" s="270" t="s">
        <v>8</v>
      </c>
      <c r="H133" s="270" t="s">
        <v>9</v>
      </c>
    </row>
    <row r="134" spans="1:15" ht="17.100000000000001" customHeight="1" x14ac:dyDescent="0.25">
      <c r="A134" s="1156"/>
      <c r="B134" s="1151"/>
      <c r="C134" s="2" t="s">
        <v>10</v>
      </c>
      <c r="D134" s="2" t="s">
        <v>51</v>
      </c>
      <c r="E134" s="2" t="s">
        <v>78</v>
      </c>
      <c r="F134" s="254" t="s">
        <v>79</v>
      </c>
      <c r="G134" s="254" t="s">
        <v>79</v>
      </c>
      <c r="H134" s="2" t="s">
        <v>12</v>
      </c>
    </row>
    <row r="135" spans="1:15" ht="17.100000000000001" customHeight="1" x14ac:dyDescent="0.25">
      <c r="A135" s="142">
        <v>1</v>
      </c>
      <c r="B135" s="205" t="s">
        <v>244</v>
      </c>
      <c r="C135" s="153">
        <f>Distt.Minor!C112</f>
        <v>1</v>
      </c>
      <c r="D135" s="153">
        <f>Distt.Minor!D112</f>
        <v>1</v>
      </c>
      <c r="E135" s="153">
        <f>Distt.Minor!E112</f>
        <v>82236.5</v>
      </c>
      <c r="F135" s="153">
        <f>Distt.Minor!F112</f>
        <v>49341900</v>
      </c>
      <c r="G135" s="153">
        <f>Distt.Minor!G112</f>
        <v>1198500</v>
      </c>
      <c r="H135" s="153">
        <f>Distt.Minor!H112</f>
        <v>0</v>
      </c>
    </row>
    <row r="136" spans="1:15" ht="17.100000000000001" customHeight="1" x14ac:dyDescent="0.25">
      <c r="A136" s="142">
        <v>2</v>
      </c>
      <c r="B136" s="205" t="s">
        <v>242</v>
      </c>
      <c r="C136" s="153">
        <f>Distt.Minor!C64</f>
        <v>11</v>
      </c>
      <c r="D136" s="153">
        <f>Distt.Minor!D64</f>
        <v>27.2</v>
      </c>
      <c r="E136" s="153">
        <f>Distt.Minor!E64</f>
        <v>15363.99</v>
      </c>
      <c r="F136" s="153">
        <f>Distt.Minor!F64</f>
        <v>9218394</v>
      </c>
      <c r="G136" s="153">
        <f>Distt.Minor!G64</f>
        <v>1349258</v>
      </c>
      <c r="H136" s="153">
        <f>Distt.Minor!H64</f>
        <v>25</v>
      </c>
    </row>
    <row r="137" spans="1:15" ht="17.100000000000001" customHeight="1" x14ac:dyDescent="0.25">
      <c r="A137" s="142">
        <v>3</v>
      </c>
      <c r="B137" s="205" t="s">
        <v>245</v>
      </c>
      <c r="C137" s="124">
        <f>Distt.Minor!C133</f>
        <v>1</v>
      </c>
      <c r="D137" s="124">
        <f>Distt.Minor!D133</f>
        <v>161.09</v>
      </c>
      <c r="E137" s="124">
        <f>Distt.Minor!E133</f>
        <v>10539.12</v>
      </c>
      <c r="F137" s="124">
        <f>Distt.Minor!F133</f>
        <v>5796516</v>
      </c>
      <c r="G137" s="124">
        <f>Distt.Minor!G133</f>
        <v>1919975</v>
      </c>
      <c r="H137" s="124">
        <f>Distt.Minor!H133</f>
        <v>6</v>
      </c>
    </row>
    <row r="138" spans="1:15" ht="17.100000000000001" customHeight="1" x14ac:dyDescent="0.25">
      <c r="A138" s="142">
        <v>4</v>
      </c>
      <c r="B138" s="205" t="s">
        <v>421</v>
      </c>
      <c r="C138" s="220">
        <f>Distt.Minor!C404</f>
        <v>2</v>
      </c>
      <c r="D138" s="220">
        <f>Distt.Minor!D404</f>
        <v>2</v>
      </c>
      <c r="E138" s="220">
        <f>Distt.Minor!E404</f>
        <v>0</v>
      </c>
      <c r="F138" s="220">
        <f>Distt.Minor!F404</f>
        <v>0</v>
      </c>
      <c r="G138" s="220">
        <f>Distt.Minor!G404</f>
        <v>0</v>
      </c>
      <c r="H138" s="220">
        <f>Distt.Minor!H404</f>
        <v>0</v>
      </c>
    </row>
    <row r="139" spans="1:15" ht="17.100000000000001" customHeight="1" x14ac:dyDescent="0.25">
      <c r="A139" s="142">
        <v>5</v>
      </c>
      <c r="B139" s="205" t="s">
        <v>287</v>
      </c>
      <c r="C139" s="124">
        <f>Distt.Minor!C373</f>
        <v>1</v>
      </c>
      <c r="D139" s="124">
        <f>Distt.Minor!D373</f>
        <v>1.1399999999999999</v>
      </c>
      <c r="E139" s="124">
        <f>Distt.Minor!E373</f>
        <v>0</v>
      </c>
      <c r="F139" s="124">
        <f>Distt.Minor!F373</f>
        <v>0</v>
      </c>
      <c r="G139" s="124">
        <f>Distt.Minor!G373</f>
        <v>0</v>
      </c>
      <c r="H139" s="124">
        <f>Distt.Minor!H373</f>
        <v>0</v>
      </c>
    </row>
    <row r="140" spans="1:15" ht="17.100000000000001" customHeight="1" x14ac:dyDescent="0.25">
      <c r="A140" s="142">
        <v>6</v>
      </c>
      <c r="B140" s="205" t="s">
        <v>263</v>
      </c>
      <c r="C140" s="124">
        <f>Distt.Minor!C516</f>
        <v>2</v>
      </c>
      <c r="D140" s="124">
        <f>Distt.Minor!D516</f>
        <v>8</v>
      </c>
      <c r="E140" s="124">
        <f>Distt.Minor!E516</f>
        <v>0</v>
      </c>
      <c r="F140" s="124">
        <f>Distt.Minor!F516</f>
        <v>0</v>
      </c>
      <c r="G140" s="124">
        <f>Distt.Minor!G516</f>
        <v>0</v>
      </c>
      <c r="H140" s="124">
        <f>Distt.Minor!H516</f>
        <v>0</v>
      </c>
    </row>
    <row r="141" spans="1:15" ht="17.100000000000001" customHeight="1" x14ac:dyDescent="0.25">
      <c r="A141" s="1336" t="s">
        <v>49</v>
      </c>
      <c r="B141" s="1337"/>
      <c r="C141" s="36">
        <f t="shared" ref="C141:H141" si="22">SUM(C135:C140)</f>
        <v>18</v>
      </c>
      <c r="D141" s="35">
        <f t="shared" si="22"/>
        <v>200.42999999999998</v>
      </c>
      <c r="E141" s="34">
        <f t="shared" si="22"/>
        <v>108139.61</v>
      </c>
      <c r="F141" s="36">
        <f t="shared" si="22"/>
        <v>64356810</v>
      </c>
      <c r="G141" s="34">
        <f t="shared" si="22"/>
        <v>4467733</v>
      </c>
      <c r="H141" s="34">
        <f t="shared" si="22"/>
        <v>31</v>
      </c>
      <c r="J141" s="260">
        <f>'Minor Minerals'!C158</f>
        <v>18</v>
      </c>
      <c r="K141" s="260">
        <f>'Minor Minerals'!D158</f>
        <v>200.42999999999998</v>
      </c>
      <c r="L141" s="260">
        <f>'Minor Minerals'!E158</f>
        <v>108139.61</v>
      </c>
      <c r="M141" s="260">
        <f>'Minor Minerals'!F158</f>
        <v>64356810</v>
      </c>
      <c r="N141" s="260">
        <f>'Minor Minerals'!G158</f>
        <v>4467733</v>
      </c>
      <c r="O141" s="260">
        <f>'Minor Minerals'!H158</f>
        <v>31</v>
      </c>
    </row>
    <row r="142" spans="1:15" ht="17.100000000000001" customHeight="1" x14ac:dyDescent="0.25">
      <c r="A142" s="156"/>
      <c r="B142" s="156"/>
      <c r="C142" s="156"/>
      <c r="D142" s="156"/>
      <c r="E142" s="156"/>
      <c r="F142" s="156"/>
      <c r="G142" s="156"/>
      <c r="H142" s="156"/>
      <c r="J142" s="136">
        <f>J141-C141</f>
        <v>0</v>
      </c>
      <c r="K142" s="136">
        <f t="shared" ref="K142:O142" si="23">K141-D141</f>
        <v>0</v>
      </c>
      <c r="L142" s="136">
        <f t="shared" si="23"/>
        <v>0</v>
      </c>
      <c r="M142" s="136">
        <f t="shared" si="23"/>
        <v>0</v>
      </c>
      <c r="N142" s="136">
        <f t="shared" si="23"/>
        <v>0</v>
      </c>
      <c r="O142" s="136">
        <f t="shared" si="23"/>
        <v>0</v>
      </c>
    </row>
    <row r="143" spans="1:15" ht="17.100000000000001" customHeight="1" x14ac:dyDescent="0.25">
      <c r="A143" s="156"/>
      <c r="B143" s="156"/>
      <c r="C143" s="156"/>
      <c r="D143" s="156"/>
      <c r="E143" s="156"/>
      <c r="F143" s="156"/>
      <c r="G143" s="156"/>
      <c r="H143" s="156"/>
    </row>
    <row r="144" spans="1:15" ht="17.100000000000001" customHeight="1" x14ac:dyDescent="0.25">
      <c r="A144" s="1176" t="s">
        <v>57</v>
      </c>
      <c r="B144" s="1176"/>
      <c r="C144" s="1176"/>
      <c r="D144" s="1176"/>
      <c r="E144" s="1176"/>
      <c r="F144" s="1176"/>
      <c r="G144" s="1176"/>
      <c r="H144" s="1176"/>
    </row>
    <row r="145" spans="1:8" ht="17.100000000000001" customHeight="1" x14ac:dyDescent="0.25">
      <c r="A145" s="1155" t="s">
        <v>2</v>
      </c>
      <c r="B145" s="1150" t="s">
        <v>269</v>
      </c>
      <c r="C145" s="270" t="s">
        <v>4</v>
      </c>
      <c r="D145" s="270" t="s">
        <v>5</v>
      </c>
      <c r="E145" s="270" t="s">
        <v>6</v>
      </c>
      <c r="F145" s="270" t="s">
        <v>7</v>
      </c>
      <c r="G145" s="270" t="s">
        <v>8</v>
      </c>
      <c r="H145" s="270" t="s">
        <v>9</v>
      </c>
    </row>
    <row r="146" spans="1:8" ht="17.100000000000001" customHeight="1" x14ac:dyDescent="0.25">
      <c r="A146" s="1156"/>
      <c r="B146" s="1151"/>
      <c r="C146" s="2" t="s">
        <v>10</v>
      </c>
      <c r="D146" s="2" t="s">
        <v>51</v>
      </c>
      <c r="E146" s="2" t="s">
        <v>78</v>
      </c>
      <c r="F146" s="53" t="s">
        <v>79</v>
      </c>
      <c r="G146" s="53" t="s">
        <v>79</v>
      </c>
      <c r="H146" s="2" t="s">
        <v>12</v>
      </c>
    </row>
    <row r="147" spans="1:8" ht="17.100000000000001" customHeight="1" x14ac:dyDescent="0.25">
      <c r="A147" s="142">
        <v>1</v>
      </c>
      <c r="B147" s="205" t="s">
        <v>239</v>
      </c>
      <c r="C147" s="64">
        <f>Distt.Minor!C9</f>
        <v>334</v>
      </c>
      <c r="D147" s="64">
        <f>Distt.Minor!D9</f>
        <v>479.98</v>
      </c>
      <c r="E147" s="64">
        <f>Distt.Minor!E9</f>
        <v>1524821.46</v>
      </c>
      <c r="F147" s="64">
        <f>Distt.Minor!F9</f>
        <v>3269058177</v>
      </c>
      <c r="G147" s="64">
        <f>Distt.Minor!G9</f>
        <v>599237351.98000002</v>
      </c>
      <c r="H147" s="64">
        <f>Distt.Minor!H9</f>
        <v>2147</v>
      </c>
    </row>
    <row r="148" spans="1:8" ht="17.100000000000001" customHeight="1" x14ac:dyDescent="0.25">
      <c r="A148" s="142">
        <v>2</v>
      </c>
      <c r="B148" s="205" t="s">
        <v>270</v>
      </c>
      <c r="C148" s="153">
        <f>Distt.Minor!C28</f>
        <v>4</v>
      </c>
      <c r="D148" s="153">
        <f>Distt.Minor!D28</f>
        <v>7</v>
      </c>
      <c r="E148" s="153">
        <f>Distt.Minor!E28</f>
        <v>5547.22</v>
      </c>
      <c r="F148" s="153">
        <f>Distt.Minor!F28</f>
        <v>11926523</v>
      </c>
      <c r="G148" s="153">
        <f>Distt.Minor!G28</f>
        <v>194152.7</v>
      </c>
      <c r="H148" s="153">
        <f>Distt.Minor!H28</f>
        <v>300</v>
      </c>
    </row>
    <row r="149" spans="1:8" ht="17.100000000000001" customHeight="1" x14ac:dyDescent="0.25">
      <c r="A149" s="142">
        <v>3</v>
      </c>
      <c r="B149" s="205" t="s">
        <v>242</v>
      </c>
      <c r="C149" s="153">
        <f>Distt.Minor!C60</f>
        <v>60</v>
      </c>
      <c r="D149" s="153">
        <f>Distt.Minor!D60</f>
        <v>150.11000000000001</v>
      </c>
      <c r="E149" s="153">
        <f>Distt.Minor!E60</f>
        <v>108447.06</v>
      </c>
      <c r="F149" s="153">
        <f>Distt.Minor!F60</f>
        <v>233161179</v>
      </c>
      <c r="G149" s="153">
        <f>Distt.Minor!G60</f>
        <v>33145517</v>
      </c>
      <c r="H149" s="153">
        <v>0</v>
      </c>
    </row>
    <row r="150" spans="1:8" ht="17.100000000000001" customHeight="1" x14ac:dyDescent="0.25">
      <c r="A150" s="142">
        <v>4</v>
      </c>
      <c r="B150" s="205" t="s">
        <v>244</v>
      </c>
      <c r="C150" s="153">
        <f>Distt.Minor!C108</f>
        <v>361</v>
      </c>
      <c r="D150" s="153">
        <f>Distt.Minor!D108</f>
        <v>854.38</v>
      </c>
      <c r="E150" s="153">
        <f>Distt.Minor!E108</f>
        <v>1157062.58</v>
      </c>
      <c r="F150" s="153">
        <f>Distt.Minor!F108</f>
        <v>2487684547</v>
      </c>
      <c r="G150" s="153">
        <f>Distt.Minor!G108</f>
        <v>456480083</v>
      </c>
      <c r="H150" s="153">
        <f>Distt.Minor!H108</f>
        <v>985</v>
      </c>
    </row>
    <row r="151" spans="1:8" ht="17.100000000000001" customHeight="1" x14ac:dyDescent="0.25">
      <c r="A151" s="142">
        <v>5</v>
      </c>
      <c r="B151" s="205" t="s">
        <v>418</v>
      </c>
      <c r="C151" s="153">
        <f>Distt.Minor!C171</f>
        <v>2</v>
      </c>
      <c r="D151" s="153">
        <f>Distt.Minor!D171</f>
        <v>6</v>
      </c>
      <c r="E151" s="153">
        <f>Distt.Minor!E171</f>
        <v>0</v>
      </c>
      <c r="F151" s="153">
        <f>Distt.Minor!F171</f>
        <v>0</v>
      </c>
      <c r="G151" s="153">
        <f>Distt.Minor!G171</f>
        <v>180000</v>
      </c>
      <c r="H151" s="153">
        <f>Distt.Minor!H171</f>
        <v>1</v>
      </c>
    </row>
    <row r="152" spans="1:8" ht="17.100000000000001" customHeight="1" x14ac:dyDescent="0.25">
      <c r="A152" s="142">
        <v>6</v>
      </c>
      <c r="B152" s="205" t="s">
        <v>253</v>
      </c>
      <c r="C152" s="142">
        <f>Distt.Minor!C258</f>
        <v>90</v>
      </c>
      <c r="D152" s="142">
        <f>Distt.Minor!D258</f>
        <v>246.35</v>
      </c>
      <c r="E152" s="142">
        <f>Distt.Minor!E258</f>
        <v>100865.5</v>
      </c>
      <c r="F152" s="142">
        <f>Distt.Minor!F258</f>
        <v>216860825</v>
      </c>
      <c r="G152" s="142">
        <f>Distt.Minor!G258</f>
        <v>29250995</v>
      </c>
      <c r="H152" s="142">
        <f>Distt.Minor!H258</f>
        <v>600</v>
      </c>
    </row>
    <row r="153" spans="1:8" ht="17.100000000000001" customHeight="1" x14ac:dyDescent="0.25">
      <c r="A153" s="142">
        <v>7</v>
      </c>
      <c r="B153" s="205" t="s">
        <v>251</v>
      </c>
      <c r="C153" s="153">
        <f>Distt.Minor!C285</f>
        <v>27</v>
      </c>
      <c r="D153" s="153">
        <f>Distt.Minor!D285</f>
        <v>35.5</v>
      </c>
      <c r="E153" s="153">
        <f>Distt.Minor!E285</f>
        <v>198303</v>
      </c>
      <c r="F153" s="153">
        <f>Distt.Minor!F285</f>
        <v>396606000</v>
      </c>
      <c r="G153" s="153">
        <f>Distt.Minor!G285</f>
        <v>38506623</v>
      </c>
      <c r="H153" s="153">
        <f>Distt.Minor!H285</f>
        <v>85</v>
      </c>
    </row>
    <row r="154" spans="1:8" ht="17.100000000000001" customHeight="1" x14ac:dyDescent="0.25">
      <c r="A154" s="142">
        <v>8</v>
      </c>
      <c r="B154" s="205" t="s">
        <v>254</v>
      </c>
      <c r="C154" s="124">
        <f>Distt.Minor!C306</f>
        <v>342</v>
      </c>
      <c r="D154" s="124">
        <f>Distt.Minor!D306</f>
        <v>715.17700000000002</v>
      </c>
      <c r="E154" s="124">
        <f>Distt.Minor!E306</f>
        <v>1247386</v>
      </c>
      <c r="F154" s="124">
        <f>Distt.Minor!F306</f>
        <v>2432402700</v>
      </c>
      <c r="G154" s="124">
        <f>Distt.Minor!G306</f>
        <v>261182722</v>
      </c>
      <c r="H154" s="124">
        <f>Distt.Minor!H306</f>
        <v>2058</v>
      </c>
    </row>
    <row r="155" spans="1:8" ht="17.100000000000001" customHeight="1" x14ac:dyDescent="0.25">
      <c r="A155" s="142">
        <v>9</v>
      </c>
      <c r="B155" s="205" t="s">
        <v>255</v>
      </c>
      <c r="C155" s="123">
        <f>Distt.Minor!C337</f>
        <v>26</v>
      </c>
      <c r="D155" s="123">
        <f>Distt.Minor!D337</f>
        <v>100.483</v>
      </c>
      <c r="E155" s="123">
        <f>Distt.Minor!E337</f>
        <v>22996</v>
      </c>
      <c r="F155" s="123">
        <f>Distt.Minor!F337</f>
        <v>49441400</v>
      </c>
      <c r="G155" s="123">
        <f>Distt.Minor!G337</f>
        <v>7675000</v>
      </c>
      <c r="H155" s="123">
        <f>Distt.Minor!H337</f>
        <v>68</v>
      </c>
    </row>
    <row r="156" spans="1:8" ht="17.100000000000001" customHeight="1" x14ac:dyDescent="0.25">
      <c r="A156" s="142">
        <v>10</v>
      </c>
      <c r="B156" s="205" t="s">
        <v>256</v>
      </c>
      <c r="C156" s="124">
        <f>Distt.Minor!C356</f>
        <v>20</v>
      </c>
      <c r="D156" s="124">
        <f>Distt.Minor!D356</f>
        <v>36.71</v>
      </c>
      <c r="E156" s="124">
        <f>Distt.Minor!E356</f>
        <v>9305.5</v>
      </c>
      <c r="F156" s="124">
        <f>Distt.Minor!F356</f>
        <v>20006825</v>
      </c>
      <c r="G156" s="124">
        <f>Distt.Minor!G356</f>
        <v>5579000</v>
      </c>
      <c r="H156" s="124">
        <f>Distt.Minor!H356</f>
        <v>31</v>
      </c>
    </row>
    <row r="157" spans="1:8" ht="17.100000000000001" customHeight="1" x14ac:dyDescent="0.25">
      <c r="A157" s="142">
        <v>11</v>
      </c>
      <c r="B157" s="205" t="s">
        <v>287</v>
      </c>
      <c r="C157" s="153">
        <f>Distt.Minor!C374</f>
        <v>1</v>
      </c>
      <c r="D157" s="153">
        <f>Distt.Minor!D374</f>
        <v>1</v>
      </c>
      <c r="E157" s="153">
        <f>Distt.Minor!E374</f>
        <v>0</v>
      </c>
      <c r="F157" s="153">
        <f>Distt.Minor!F374</f>
        <v>0</v>
      </c>
      <c r="G157" s="124">
        <f>Distt.Minor!G357</f>
        <v>1161240030</v>
      </c>
      <c r="H157" s="153">
        <f>Distt.Minor!H374</f>
        <v>0</v>
      </c>
    </row>
    <row r="158" spans="1:8" ht="17.100000000000001" customHeight="1" x14ac:dyDescent="0.25">
      <c r="A158" s="142">
        <v>12</v>
      </c>
      <c r="B158" s="205" t="s">
        <v>258</v>
      </c>
      <c r="C158" s="153">
        <f>Distt.Minor!C408</f>
        <v>16</v>
      </c>
      <c r="D158" s="153">
        <f>Distt.Minor!D408</f>
        <v>19.79</v>
      </c>
      <c r="E158" s="153">
        <f>Distt.Minor!E408</f>
        <v>11477.56</v>
      </c>
      <c r="F158" s="153">
        <f>Distt.Minor!F408</f>
        <v>24102876</v>
      </c>
      <c r="G158" s="153">
        <f>Distt.Minor!G408</f>
        <v>3388472.1</v>
      </c>
      <c r="H158" s="153">
        <f>Distt.Minor!H408</f>
        <v>52</v>
      </c>
    </row>
    <row r="159" spans="1:8" ht="17.100000000000001" customHeight="1" x14ac:dyDescent="0.25">
      <c r="A159" s="142">
        <v>13</v>
      </c>
      <c r="B159" s="205" t="s">
        <v>259</v>
      </c>
      <c r="C159" s="204">
        <f>Distt.Minor!C423</f>
        <v>247</v>
      </c>
      <c r="D159" s="204">
        <f>Distt.Minor!D423</f>
        <v>536.99</v>
      </c>
      <c r="E159" s="204">
        <f>Distt.Minor!E423</f>
        <v>1414741.26</v>
      </c>
      <c r="F159" s="204">
        <f>Distt.Minor!F423</f>
        <v>2970956646</v>
      </c>
      <c r="G159" s="204">
        <f>Distt.Minor!G423</f>
        <v>393203644</v>
      </c>
      <c r="H159" s="204">
        <f>Distt.Minor!H423</f>
        <v>830</v>
      </c>
    </row>
    <row r="160" spans="1:8" ht="17.100000000000001" customHeight="1" x14ac:dyDescent="0.25">
      <c r="A160" s="142">
        <v>14</v>
      </c>
      <c r="B160" s="205" t="s">
        <v>274</v>
      </c>
      <c r="C160" s="153">
        <f>Distt.Minor!C463</f>
        <v>300</v>
      </c>
      <c r="D160" s="153">
        <f>Distt.Minor!D463</f>
        <v>768.25109999999995</v>
      </c>
      <c r="E160" s="153">
        <f>Distt.Minor!E463</f>
        <v>1676528.44</v>
      </c>
      <c r="F160" s="153">
        <f>Distt.Minor!F463</f>
        <v>3524167438</v>
      </c>
      <c r="G160" s="153">
        <f>Distt.Minor!G463</f>
        <v>813316135</v>
      </c>
      <c r="H160" s="153">
        <f>Distt.Minor!H463</f>
        <v>3162</v>
      </c>
    </row>
    <row r="161" spans="1:15" ht="17.100000000000001" customHeight="1" x14ac:dyDescent="0.25">
      <c r="A161" s="142">
        <v>15</v>
      </c>
      <c r="B161" s="205" t="s">
        <v>263</v>
      </c>
      <c r="C161" s="142">
        <f>Distt.Minor!C510</f>
        <v>2</v>
      </c>
      <c r="D161" s="142">
        <f>Distt.Minor!D510</f>
        <v>2.88</v>
      </c>
      <c r="E161" s="142">
        <f>Distt.Minor!E510</f>
        <v>1365.46</v>
      </c>
      <c r="F161" s="142">
        <f>Distt.Minor!F510</f>
        <v>2935739</v>
      </c>
      <c r="G161" s="142">
        <f>Distt.Minor!G510</f>
        <v>47791</v>
      </c>
      <c r="H161" s="142">
        <f>Distt.Minor!H510</f>
        <v>10</v>
      </c>
    </row>
    <row r="162" spans="1:15" ht="17.100000000000001" customHeight="1" x14ac:dyDescent="0.25">
      <c r="A162" s="142">
        <v>16</v>
      </c>
      <c r="B162" s="205" t="s">
        <v>264</v>
      </c>
      <c r="C162" s="207">
        <f>Distt.Minor!C532</f>
        <v>181</v>
      </c>
      <c r="D162" s="207">
        <f>Distt.Minor!D532</f>
        <v>328.82</v>
      </c>
      <c r="E162" s="207">
        <f>Distt.Minor!E532</f>
        <v>1055931.67</v>
      </c>
      <c r="F162" s="207">
        <f>Distt.Minor!F532</f>
        <v>2270253091</v>
      </c>
      <c r="G162" s="207">
        <f>Distt.Minor!G532</f>
        <v>425572314</v>
      </c>
      <c r="H162" s="207">
        <f>Distt.Minor!H532</f>
        <v>1580</v>
      </c>
    </row>
    <row r="163" spans="1:15" ht="17.100000000000001" customHeight="1" x14ac:dyDescent="0.25">
      <c r="A163" s="142">
        <v>17</v>
      </c>
      <c r="B163" s="205" t="s">
        <v>277</v>
      </c>
      <c r="C163" s="207">
        <f>Distt.Minor!C551</f>
        <v>136</v>
      </c>
      <c r="D163" s="207">
        <f>Distt.Minor!D551</f>
        <v>204.27</v>
      </c>
      <c r="E163" s="207">
        <f>Distt.Minor!E551</f>
        <v>776559.18</v>
      </c>
      <c r="F163" s="207">
        <f>Distt.Minor!F551</f>
        <v>1630774278</v>
      </c>
      <c r="G163" s="207">
        <f>Distt.Minor!G551</f>
        <v>266227238</v>
      </c>
      <c r="H163" s="207">
        <f>Distt.Minor!H551</f>
        <v>1200</v>
      </c>
    </row>
    <row r="164" spans="1:15" ht="17.100000000000001" customHeight="1" x14ac:dyDescent="0.25">
      <c r="A164" s="142">
        <v>18</v>
      </c>
      <c r="B164" s="205" t="s">
        <v>266</v>
      </c>
      <c r="C164" s="153">
        <f>Distt.Minor!C568</f>
        <v>9</v>
      </c>
      <c r="D164" s="153">
        <f>Distt.Minor!D568</f>
        <v>23.470000000000002</v>
      </c>
      <c r="E164" s="153">
        <f>Distt.Minor!E568</f>
        <v>13483.59</v>
      </c>
      <c r="F164" s="153">
        <f>Distt.Minor!F568</f>
        <v>28338030</v>
      </c>
      <c r="G164" s="153">
        <f>Distt.Minor!G568</f>
        <v>4475860</v>
      </c>
      <c r="H164" s="153">
        <f>Distt.Minor!H568</f>
        <v>38</v>
      </c>
    </row>
    <row r="165" spans="1:15" ht="17.100000000000001" customHeight="1" x14ac:dyDescent="0.25">
      <c r="A165" s="142">
        <v>19</v>
      </c>
      <c r="B165" s="883" t="s">
        <v>275</v>
      </c>
      <c r="C165" s="153">
        <f>'Office Minor'!C677</f>
        <v>1</v>
      </c>
      <c r="D165" s="153">
        <f>'Office Minor'!D677</f>
        <v>1.04</v>
      </c>
      <c r="E165" s="153">
        <f>'Office Minor'!E677</f>
        <v>2010.83</v>
      </c>
      <c r="F165" s="153">
        <f>'Office Minor'!F677</f>
        <v>583140.69999999995</v>
      </c>
      <c r="G165" s="153">
        <f>'Office Minor'!G677</f>
        <v>583140.69999999995</v>
      </c>
      <c r="H165" s="153">
        <f>'Office Minor'!H677</f>
        <v>10</v>
      </c>
    </row>
    <row r="166" spans="1:15" ht="17.100000000000001" customHeight="1" x14ac:dyDescent="0.25">
      <c r="A166" s="1336" t="s">
        <v>49</v>
      </c>
      <c r="B166" s="1337"/>
      <c r="C166" s="36">
        <f>SUM(C147:C165)</f>
        <v>2159</v>
      </c>
      <c r="D166" s="36">
        <f t="shared" ref="D166:H166" si="24">SUM(D147:D165)</f>
        <v>4518.2011000000011</v>
      </c>
      <c r="E166" s="36">
        <f t="shared" si="24"/>
        <v>9326832.3100000005</v>
      </c>
      <c r="F166" s="36">
        <f t="shared" si="24"/>
        <v>19569259414.700001</v>
      </c>
      <c r="G166" s="36">
        <f t="shared" si="24"/>
        <v>4499486069.4800005</v>
      </c>
      <c r="H166" s="36">
        <f t="shared" si="24"/>
        <v>13157</v>
      </c>
      <c r="J166" s="260">
        <f>'Minor Minerals'!C199</f>
        <v>2159</v>
      </c>
      <c r="K166" s="260">
        <f>'Minor Minerals'!D199</f>
        <v>4518.2011000000011</v>
      </c>
      <c r="L166" s="260">
        <f>'Minor Minerals'!E199</f>
        <v>9326832.3099999987</v>
      </c>
      <c r="M166" s="260">
        <f>'Minor Minerals'!F199</f>
        <v>19569259414.700001</v>
      </c>
      <c r="N166" s="260">
        <f>'Minor Minerals'!G199</f>
        <v>3338246039.4799995</v>
      </c>
      <c r="O166" s="260">
        <f>'Minor Minerals'!H199</f>
        <v>14007</v>
      </c>
    </row>
    <row r="167" spans="1:15" ht="17.100000000000001" customHeight="1" x14ac:dyDescent="0.25">
      <c r="A167" s="37"/>
      <c r="B167" s="37"/>
      <c r="C167" s="37"/>
      <c r="D167" s="38"/>
      <c r="E167" s="39"/>
      <c r="F167" s="37"/>
      <c r="G167" s="39"/>
      <c r="H167" s="39"/>
      <c r="J167" s="136">
        <f>J166-C166</f>
        <v>0</v>
      </c>
      <c r="K167" s="136">
        <f t="shared" ref="K167:O167" si="25">K166-D166</f>
        <v>0</v>
      </c>
      <c r="L167" s="136">
        <f t="shared" si="25"/>
        <v>0</v>
      </c>
      <c r="M167" s="136">
        <f t="shared" si="25"/>
        <v>0</v>
      </c>
      <c r="N167" s="136">
        <f t="shared" si="25"/>
        <v>-1161240030.000001</v>
      </c>
      <c r="O167" s="136">
        <f t="shared" si="25"/>
        <v>850</v>
      </c>
    </row>
    <row r="168" spans="1:15" ht="17.100000000000001" customHeight="1" x14ac:dyDescent="0.3">
      <c r="A168" s="1162" t="s">
        <v>30</v>
      </c>
      <c r="B168" s="1162"/>
      <c r="C168" s="1162"/>
      <c r="D168" s="1162"/>
      <c r="E168" s="1162"/>
      <c r="F168" s="1162"/>
      <c r="G168" s="1162"/>
      <c r="H168" s="1162"/>
    </row>
    <row r="169" spans="1:15" ht="17.100000000000001" customHeight="1" x14ac:dyDescent="0.25">
      <c r="A169" s="1155" t="s">
        <v>2</v>
      </c>
      <c r="B169" s="1150" t="s">
        <v>269</v>
      </c>
      <c r="C169" s="270" t="s">
        <v>4</v>
      </c>
      <c r="D169" s="270" t="s">
        <v>5</v>
      </c>
      <c r="E169" s="270" t="s">
        <v>6</v>
      </c>
      <c r="F169" s="270" t="s">
        <v>7</v>
      </c>
      <c r="G169" s="270" t="s">
        <v>8</v>
      </c>
      <c r="H169" s="270" t="s">
        <v>9</v>
      </c>
    </row>
    <row r="170" spans="1:15" ht="17.100000000000001" customHeight="1" x14ac:dyDescent="0.25">
      <c r="A170" s="1156"/>
      <c r="B170" s="1151"/>
      <c r="C170" s="2" t="s">
        <v>10</v>
      </c>
      <c r="D170" s="2" t="s">
        <v>77</v>
      </c>
      <c r="E170" s="2" t="s">
        <v>78</v>
      </c>
      <c r="F170" s="53" t="s">
        <v>79</v>
      </c>
      <c r="G170" s="53" t="s">
        <v>79</v>
      </c>
      <c r="H170" s="2" t="s">
        <v>12</v>
      </c>
    </row>
    <row r="171" spans="1:15" ht="17.100000000000001" customHeight="1" x14ac:dyDescent="0.25">
      <c r="A171" s="142">
        <v>1</v>
      </c>
      <c r="B171" s="209" t="s">
        <v>242</v>
      </c>
      <c r="C171" s="204">
        <f>Distt.Minor!C67</f>
        <v>2</v>
      </c>
      <c r="D171" s="204">
        <f>Distt.Minor!D67</f>
        <v>340.68</v>
      </c>
      <c r="E171" s="204">
        <f>Distt.Minor!E67</f>
        <v>678998.23</v>
      </c>
      <c r="F171" s="204">
        <f>Distt.Minor!F67</f>
        <v>441348849.5</v>
      </c>
      <c r="G171" s="204">
        <f>Distt.Minor!G67</f>
        <v>93730250</v>
      </c>
      <c r="H171" s="204">
        <f>Distt.Minor!H67</f>
        <v>275</v>
      </c>
    </row>
    <row r="172" spans="1:15" ht="17.100000000000001" customHeight="1" x14ac:dyDescent="0.25">
      <c r="A172" s="142">
        <v>2</v>
      </c>
      <c r="B172" s="209" t="s">
        <v>245</v>
      </c>
      <c r="C172" s="153">
        <f>Distt.Minor!C138</f>
        <v>36</v>
      </c>
      <c r="D172" s="153">
        <f>Distt.Minor!D138</f>
        <v>4825.1099999999997</v>
      </c>
      <c r="E172" s="153">
        <f>Distt.Minor!E138</f>
        <v>2934151.66</v>
      </c>
      <c r="F172" s="153">
        <f>Distt.Minor!F138</f>
        <v>1907198579</v>
      </c>
      <c r="G172" s="153">
        <f>Distt.Minor!G138</f>
        <v>376452716</v>
      </c>
      <c r="H172" s="153">
        <f>Distt.Minor!H138</f>
        <v>350</v>
      </c>
    </row>
    <row r="173" spans="1:15" ht="17.100000000000001" customHeight="1" x14ac:dyDescent="0.25">
      <c r="A173" s="142">
        <v>3</v>
      </c>
      <c r="B173" s="209" t="s">
        <v>283</v>
      </c>
      <c r="C173" s="153">
        <f>Distt.Minor!C194</f>
        <v>0</v>
      </c>
      <c r="D173" s="153">
        <f>Distt.Minor!D194</f>
        <v>0</v>
      </c>
      <c r="E173" s="153">
        <f>Distt.Minor!E194</f>
        <v>22136.5</v>
      </c>
      <c r="F173" s="153">
        <f>Distt.Minor!F194</f>
        <v>16602375</v>
      </c>
      <c r="G173" s="153">
        <f>Distt.Minor!G194</f>
        <v>7225000</v>
      </c>
      <c r="H173" s="153">
        <f>Distt.Minor!H194</f>
        <v>5</v>
      </c>
    </row>
    <row r="174" spans="1:15" ht="17.100000000000001" customHeight="1" x14ac:dyDescent="0.25">
      <c r="A174" s="142">
        <v>4</v>
      </c>
      <c r="B174" s="209" t="s">
        <v>414</v>
      </c>
      <c r="C174" s="142">
        <f>Distt.Minor!C249</f>
        <v>40</v>
      </c>
      <c r="D174" s="142">
        <f>Distt.Minor!D249</f>
        <v>90.22</v>
      </c>
      <c r="E174" s="142">
        <f>Distt.Minor!E249</f>
        <v>542393.87</v>
      </c>
      <c r="F174" s="142">
        <f>Distt.Minor!F249</f>
        <v>420355249.30000001</v>
      </c>
      <c r="G174" s="142">
        <f>Distt.Minor!G249</f>
        <v>119240309</v>
      </c>
      <c r="H174" s="142">
        <f>Distt.Minor!H249</f>
        <v>150</v>
      </c>
    </row>
    <row r="175" spans="1:15" ht="17.100000000000001" customHeight="1" x14ac:dyDescent="0.25">
      <c r="A175" s="142">
        <v>5</v>
      </c>
      <c r="B175" s="209" t="s">
        <v>253</v>
      </c>
      <c r="C175" s="123">
        <f>Distt.Minor!C261</f>
        <v>3</v>
      </c>
      <c r="D175" s="123">
        <f>Distt.Minor!D261</f>
        <v>917.9</v>
      </c>
      <c r="E175" s="123">
        <f>Distt.Minor!E261</f>
        <v>572913</v>
      </c>
      <c r="F175" s="123">
        <f>Distt.Minor!F261</f>
        <v>435413880</v>
      </c>
      <c r="G175" s="123">
        <f>Distt.Minor!G261</f>
        <v>125155176</v>
      </c>
      <c r="H175" s="123">
        <f>Distt.Minor!H261</f>
        <v>55</v>
      </c>
    </row>
    <row r="176" spans="1:15" ht="17.100000000000001" customHeight="1" x14ac:dyDescent="0.25">
      <c r="A176" s="142">
        <v>6</v>
      </c>
      <c r="B176" s="209" t="s">
        <v>254</v>
      </c>
      <c r="C176" s="123">
        <f>Distt.Minor!C309</f>
        <v>1</v>
      </c>
      <c r="D176" s="123">
        <f>Distt.Minor!D309</f>
        <v>0</v>
      </c>
      <c r="E176" s="123">
        <f>Distt.Minor!E309</f>
        <v>0</v>
      </c>
      <c r="F176" s="123">
        <f>Distt.Minor!F309</f>
        <v>0</v>
      </c>
      <c r="G176" s="123">
        <f>Distt.Minor!G309</f>
        <v>0</v>
      </c>
      <c r="H176" s="123">
        <f>Distt.Minor!H309</f>
        <v>0</v>
      </c>
    </row>
    <row r="177" spans="1:15" ht="17.100000000000001" customHeight="1" x14ac:dyDescent="0.25">
      <c r="A177" s="142">
        <v>7</v>
      </c>
      <c r="B177" s="209" t="s">
        <v>258</v>
      </c>
      <c r="C177" s="214">
        <f>Distt.Minor!C405</f>
        <v>7</v>
      </c>
      <c r="D177" s="214">
        <f>Distt.Minor!D405</f>
        <v>10.62</v>
      </c>
      <c r="E177" s="214">
        <f>Distt.Minor!E405</f>
        <v>68728.12</v>
      </c>
      <c r="F177" s="214">
        <f>Distt.Minor!F405</f>
        <v>48109684</v>
      </c>
      <c r="G177" s="214">
        <f>Distt.Minor!G405</f>
        <v>6185528</v>
      </c>
      <c r="H177" s="214">
        <f>Distt.Minor!H405</f>
        <v>90</v>
      </c>
    </row>
    <row r="178" spans="1:15" ht="17.100000000000001" customHeight="1" x14ac:dyDescent="0.25">
      <c r="A178" s="142">
        <v>8</v>
      </c>
      <c r="B178" s="209" t="s">
        <v>276</v>
      </c>
      <c r="C178" s="207">
        <f>Distt.Minor!C501</f>
        <v>9</v>
      </c>
      <c r="D178" s="207">
        <f>Distt.Minor!D501</f>
        <v>674.71</v>
      </c>
      <c r="E178" s="207">
        <f>Distt.Minor!E501</f>
        <v>441109</v>
      </c>
      <c r="F178" s="207">
        <f>Distt.Minor!F501</f>
        <v>304365210</v>
      </c>
      <c r="G178" s="207">
        <f>Distt.Minor!G501</f>
        <v>100406521</v>
      </c>
      <c r="H178" s="207">
        <f>Distt.Minor!H501</f>
        <v>20</v>
      </c>
    </row>
    <row r="179" spans="1:15" ht="17.100000000000001" customHeight="1" x14ac:dyDescent="0.25">
      <c r="A179" s="672">
        <v>9</v>
      </c>
      <c r="B179" s="217" t="s">
        <v>628</v>
      </c>
      <c r="C179" s="207">
        <f>'Office Minor'!C754</f>
        <v>0</v>
      </c>
      <c r="D179" s="207">
        <f>'Office Minor'!D754</f>
        <v>0</v>
      </c>
      <c r="E179" s="207">
        <f>'Office Minor'!E754</f>
        <v>0</v>
      </c>
      <c r="F179" s="207">
        <f>'Office Minor'!F754</f>
        <v>0</v>
      </c>
      <c r="G179" s="207">
        <f>'Office Minor'!G754</f>
        <v>0</v>
      </c>
      <c r="H179" s="207">
        <f>'Office Minor'!H754</f>
        <v>0</v>
      </c>
    </row>
    <row r="180" spans="1:15" ht="17.100000000000001" customHeight="1" x14ac:dyDescent="0.25">
      <c r="A180" s="1336" t="s">
        <v>49</v>
      </c>
      <c r="B180" s="1337"/>
      <c r="C180" s="4">
        <f>SUM(C171:C179)</f>
        <v>98</v>
      </c>
      <c r="D180" s="4">
        <f t="shared" ref="D180:H180" si="26">SUM(D171:D179)</f>
        <v>6859.24</v>
      </c>
      <c r="E180" s="4">
        <f t="shared" si="26"/>
        <v>5260430.38</v>
      </c>
      <c r="F180" s="4">
        <f t="shared" si="26"/>
        <v>3573393826.8000002</v>
      </c>
      <c r="G180" s="4">
        <f t="shared" si="26"/>
        <v>828395500</v>
      </c>
      <c r="H180" s="4">
        <f t="shared" si="26"/>
        <v>945</v>
      </c>
      <c r="J180" s="258">
        <f>'Minor Minerals'!C213</f>
        <v>98</v>
      </c>
      <c r="K180" s="258">
        <f>'Minor Minerals'!D213</f>
        <v>6859.24</v>
      </c>
      <c r="L180" s="258">
        <f>'Minor Minerals'!E213</f>
        <v>5260430.38</v>
      </c>
      <c r="M180" s="258">
        <f>'Minor Minerals'!F213</f>
        <v>3573393826.8000002</v>
      </c>
      <c r="N180" s="258">
        <f>'Minor Minerals'!G213</f>
        <v>828395500</v>
      </c>
      <c r="O180" s="258">
        <f>'Minor Minerals'!H213</f>
        <v>945</v>
      </c>
    </row>
    <row r="181" spans="1:15" ht="17.100000000000001" customHeight="1" x14ac:dyDescent="0.25">
      <c r="A181" s="37"/>
      <c r="B181" s="37"/>
      <c r="C181" s="37"/>
      <c r="D181" s="38"/>
      <c r="E181" s="39"/>
      <c r="F181" s="37"/>
      <c r="G181" s="39"/>
      <c r="H181" s="39"/>
      <c r="J181" s="136">
        <f>J180-C180</f>
        <v>0</v>
      </c>
      <c r="K181" s="136">
        <f t="shared" ref="K181:O181" si="27">K180-D180</f>
        <v>0</v>
      </c>
      <c r="L181" s="136">
        <f t="shared" si="27"/>
        <v>0</v>
      </c>
      <c r="M181" s="136">
        <f t="shared" si="27"/>
        <v>0</v>
      </c>
      <c r="N181" s="136">
        <f t="shared" si="27"/>
        <v>0</v>
      </c>
      <c r="O181" s="136">
        <f t="shared" si="27"/>
        <v>0</v>
      </c>
    </row>
    <row r="182" spans="1:15" ht="17.100000000000001" customHeight="1" x14ac:dyDescent="0.25">
      <c r="A182" s="1345" t="s">
        <v>398</v>
      </c>
      <c r="B182" s="1345"/>
      <c r="C182" s="1345"/>
      <c r="D182" s="1345"/>
      <c r="E182" s="1345"/>
      <c r="F182" s="1345"/>
      <c r="G182" s="1345"/>
      <c r="H182" s="1345"/>
    </row>
    <row r="183" spans="1:15" ht="17.100000000000001" customHeight="1" x14ac:dyDescent="0.25">
      <c r="A183" s="1155" t="s">
        <v>2</v>
      </c>
      <c r="B183" s="1150" t="s">
        <v>269</v>
      </c>
      <c r="C183" s="270" t="s">
        <v>4</v>
      </c>
      <c r="D183" s="270" t="s">
        <v>5</v>
      </c>
      <c r="E183" s="270" t="s">
        <v>6</v>
      </c>
      <c r="F183" s="270" t="s">
        <v>7</v>
      </c>
      <c r="G183" s="270" t="s">
        <v>8</v>
      </c>
      <c r="H183" s="270" t="s">
        <v>9</v>
      </c>
    </row>
    <row r="184" spans="1:15" ht="17.100000000000001" customHeight="1" x14ac:dyDescent="0.25">
      <c r="A184" s="1334"/>
      <c r="B184" s="1151"/>
      <c r="C184" s="255" t="s">
        <v>10</v>
      </c>
      <c r="D184" s="255" t="s">
        <v>77</v>
      </c>
      <c r="E184" s="255" t="s">
        <v>78</v>
      </c>
      <c r="F184" s="57" t="s">
        <v>79</v>
      </c>
      <c r="G184" s="57" t="s">
        <v>79</v>
      </c>
      <c r="H184" s="255" t="s">
        <v>12</v>
      </c>
    </row>
    <row r="185" spans="1:15" ht="17.100000000000001" customHeight="1" x14ac:dyDescent="0.25">
      <c r="A185" s="142">
        <v>1</v>
      </c>
      <c r="B185" s="3" t="s">
        <v>431</v>
      </c>
      <c r="C185" s="142">
        <f>Distt.Minor!C407</f>
        <v>1</v>
      </c>
      <c r="D185" s="142">
        <f>Distt.Minor!D407</f>
        <v>1.8353999999999999</v>
      </c>
      <c r="E185" s="142">
        <f>Distt.Minor!E407</f>
        <v>30428.170000000002</v>
      </c>
      <c r="F185" s="142">
        <f>Distt.Minor!F407</f>
        <v>10870084.050000001</v>
      </c>
      <c r="G185" s="142">
        <f>Distt.Minor!G407</f>
        <v>1617507.7</v>
      </c>
      <c r="H185" s="142">
        <f>Distt.Minor!H407</f>
        <v>5</v>
      </c>
    </row>
    <row r="186" spans="1:15" ht="17.100000000000001" customHeight="1" x14ac:dyDescent="0.25">
      <c r="A186" s="142"/>
      <c r="B186" s="3"/>
      <c r="C186" s="142"/>
      <c r="D186" s="142"/>
      <c r="E186" s="142"/>
      <c r="F186" s="142"/>
      <c r="G186" s="142"/>
      <c r="H186" s="142"/>
    </row>
    <row r="187" spans="1:15" ht="17.100000000000001" customHeight="1" x14ac:dyDescent="0.25">
      <c r="A187" s="1342" t="s">
        <v>49</v>
      </c>
      <c r="B187" s="1342"/>
      <c r="C187" s="4">
        <f t="shared" ref="C187:H187" si="28">SUM(C185:C185)</f>
        <v>1</v>
      </c>
      <c r="D187" s="5">
        <f t="shared" si="28"/>
        <v>1.8353999999999999</v>
      </c>
      <c r="E187" s="7">
        <f t="shared" si="28"/>
        <v>30428.170000000002</v>
      </c>
      <c r="F187" s="7">
        <f t="shared" si="28"/>
        <v>10870084.050000001</v>
      </c>
      <c r="G187" s="7">
        <f t="shared" si="28"/>
        <v>1617507.7</v>
      </c>
      <c r="H187" s="4">
        <f t="shared" si="28"/>
        <v>5</v>
      </c>
      <c r="J187" s="258">
        <f>'Minor Minerals'!C220</f>
        <v>1</v>
      </c>
      <c r="K187" s="258">
        <f>'Minor Minerals'!D220</f>
        <v>1.8353999999999999</v>
      </c>
      <c r="L187" s="258">
        <f>'Minor Minerals'!E220</f>
        <v>30428.170000000002</v>
      </c>
      <c r="M187" s="258">
        <f>'Minor Minerals'!F220</f>
        <v>10870084.050000001</v>
      </c>
      <c r="N187" s="258">
        <f>'Minor Minerals'!G220</f>
        <v>1617507.7</v>
      </c>
      <c r="O187" s="258">
        <f>'Minor Minerals'!H220</f>
        <v>5</v>
      </c>
    </row>
    <row r="188" spans="1:15" ht="17.100000000000001" customHeight="1" x14ac:dyDescent="0.25">
      <c r="A188" s="261"/>
      <c r="B188" s="261"/>
      <c r="C188" s="176"/>
      <c r="D188" s="177"/>
      <c r="E188" s="179"/>
      <c r="F188" s="179"/>
      <c r="G188" s="179"/>
      <c r="H188" s="176"/>
      <c r="J188" s="136">
        <f t="shared" ref="J188:O188" si="29">J187-C187</f>
        <v>0</v>
      </c>
      <c r="K188" s="136">
        <f t="shared" si="29"/>
        <v>0</v>
      </c>
      <c r="L188" s="136">
        <f t="shared" si="29"/>
        <v>0</v>
      </c>
      <c r="M188" s="136">
        <f t="shared" si="29"/>
        <v>0</v>
      </c>
      <c r="N188" s="136">
        <f t="shared" si="29"/>
        <v>0</v>
      </c>
      <c r="O188" s="136">
        <f t="shared" si="29"/>
        <v>0</v>
      </c>
    </row>
    <row r="189" spans="1:15" ht="17.100000000000001" customHeight="1" x14ac:dyDescent="0.3">
      <c r="A189" s="1162" t="s">
        <v>31</v>
      </c>
      <c r="B189" s="1162"/>
      <c r="C189" s="1162"/>
      <c r="D189" s="1162"/>
      <c r="E189" s="1162"/>
      <c r="F189" s="1162"/>
      <c r="G189" s="1162"/>
      <c r="H189" s="1162"/>
    </row>
    <row r="190" spans="1:15" ht="17.100000000000001" customHeight="1" x14ac:dyDescent="0.25">
      <c r="A190" s="1155" t="s">
        <v>2</v>
      </c>
      <c r="B190" s="1150" t="s">
        <v>269</v>
      </c>
      <c r="C190" s="270" t="s">
        <v>4</v>
      </c>
      <c r="D190" s="270" t="s">
        <v>5</v>
      </c>
      <c r="E190" s="270" t="s">
        <v>6</v>
      </c>
      <c r="F190" s="270" t="s">
        <v>7</v>
      </c>
      <c r="G190" s="270" t="s">
        <v>8</v>
      </c>
      <c r="H190" s="270" t="s">
        <v>9</v>
      </c>
    </row>
    <row r="191" spans="1:15" ht="17.100000000000001" customHeight="1" x14ac:dyDescent="0.25">
      <c r="A191" s="1156"/>
      <c r="B191" s="1151"/>
      <c r="C191" s="2" t="s">
        <v>10</v>
      </c>
      <c r="D191" s="2" t="s">
        <v>77</v>
      </c>
      <c r="E191" s="2" t="s">
        <v>78</v>
      </c>
      <c r="F191" s="53" t="s">
        <v>79</v>
      </c>
      <c r="G191" s="53" t="s">
        <v>79</v>
      </c>
      <c r="H191" s="2" t="s">
        <v>12</v>
      </c>
    </row>
    <row r="192" spans="1:15" ht="17.100000000000001" customHeight="1" x14ac:dyDescent="0.25">
      <c r="A192" s="142">
        <v>1</v>
      </c>
      <c r="B192" s="3" t="s">
        <v>254</v>
      </c>
      <c r="C192" s="123">
        <f>Distt.Minor!C310</f>
        <v>1</v>
      </c>
      <c r="D192" s="123">
        <f>Distt.Minor!D310</f>
        <v>0</v>
      </c>
      <c r="E192" s="123">
        <f>Distt.Minor!E310</f>
        <v>24.99</v>
      </c>
      <c r="F192" s="123">
        <f>Distt.Minor!F310</f>
        <v>3748.5</v>
      </c>
      <c r="G192" s="123">
        <f>Distt.Minor!G310</f>
        <v>625000</v>
      </c>
      <c r="H192" s="123">
        <f>Distt.Minor!H310</f>
        <v>5</v>
      </c>
    </row>
    <row r="193" spans="1:15" ht="17.100000000000001" customHeight="1" x14ac:dyDescent="0.25">
      <c r="A193" s="1336" t="s">
        <v>49</v>
      </c>
      <c r="B193" s="1337"/>
      <c r="C193" s="4">
        <f t="shared" ref="C193:H193" si="30">SUM(C192:C192)</f>
        <v>1</v>
      </c>
      <c r="D193" s="5">
        <f t="shared" si="30"/>
        <v>0</v>
      </c>
      <c r="E193" s="7">
        <f t="shared" si="30"/>
        <v>24.99</v>
      </c>
      <c r="F193" s="7">
        <f t="shared" si="30"/>
        <v>3748.5</v>
      </c>
      <c r="G193" s="7">
        <f t="shared" si="30"/>
        <v>625000</v>
      </c>
      <c r="H193" s="4">
        <f t="shared" si="30"/>
        <v>5</v>
      </c>
      <c r="J193" s="258">
        <f>'Minor Minerals'!C166</f>
        <v>1</v>
      </c>
      <c r="K193" s="258">
        <f>'Minor Minerals'!D166</f>
        <v>0</v>
      </c>
      <c r="L193" s="258">
        <f>'Minor Minerals'!E166</f>
        <v>24.99</v>
      </c>
      <c r="M193" s="258">
        <f>'Minor Minerals'!F166</f>
        <v>3748.5</v>
      </c>
      <c r="N193" s="258">
        <f>'Minor Minerals'!G166</f>
        <v>625000</v>
      </c>
      <c r="O193" s="258">
        <f>'Minor Minerals'!H166</f>
        <v>5</v>
      </c>
    </row>
    <row r="194" spans="1:15" ht="17.100000000000001" customHeight="1" x14ac:dyDescent="0.25">
      <c r="A194" s="37"/>
      <c r="B194" s="37"/>
      <c r="C194" s="37"/>
      <c r="D194" s="38"/>
      <c r="E194" s="39"/>
      <c r="F194" s="37"/>
      <c r="G194" s="39"/>
      <c r="H194" s="39"/>
      <c r="J194" s="136">
        <f>J193-C193</f>
        <v>0</v>
      </c>
      <c r="K194" s="136">
        <f t="shared" ref="K194:O194" si="31">K193-D193</f>
        <v>0</v>
      </c>
      <c r="L194" s="136">
        <f t="shared" si="31"/>
        <v>0</v>
      </c>
      <c r="M194" s="136">
        <f t="shared" si="31"/>
        <v>0</v>
      </c>
      <c r="N194" s="136">
        <f t="shared" si="31"/>
        <v>0</v>
      </c>
      <c r="O194" s="136">
        <f t="shared" si="31"/>
        <v>0</v>
      </c>
    </row>
    <row r="195" spans="1:15" ht="17.100000000000001" customHeight="1" x14ac:dyDescent="0.25">
      <c r="A195" s="1176" t="s">
        <v>58</v>
      </c>
      <c r="B195" s="1176"/>
      <c r="C195" s="1176"/>
      <c r="D195" s="1176"/>
      <c r="E195" s="1176"/>
      <c r="F195" s="1176"/>
      <c r="G195" s="1176"/>
      <c r="H195" s="1176"/>
    </row>
    <row r="196" spans="1:15" ht="17.100000000000001" customHeight="1" x14ac:dyDescent="0.25">
      <c r="A196" s="1155" t="s">
        <v>2</v>
      </c>
      <c r="B196" s="1150" t="s">
        <v>269</v>
      </c>
      <c r="C196" s="270" t="s">
        <v>4</v>
      </c>
      <c r="D196" s="270" t="s">
        <v>5</v>
      </c>
      <c r="E196" s="270" t="s">
        <v>6</v>
      </c>
      <c r="F196" s="270" t="s">
        <v>7</v>
      </c>
      <c r="G196" s="270" t="s">
        <v>8</v>
      </c>
      <c r="H196" s="270" t="s">
        <v>9</v>
      </c>
    </row>
    <row r="197" spans="1:15" ht="17.100000000000001" customHeight="1" x14ac:dyDescent="0.25">
      <c r="A197" s="1156"/>
      <c r="B197" s="1151"/>
      <c r="C197" s="2" t="s">
        <v>10</v>
      </c>
      <c r="D197" s="2" t="s">
        <v>51</v>
      </c>
      <c r="E197" s="2" t="s">
        <v>78</v>
      </c>
      <c r="F197" s="53" t="s">
        <v>79</v>
      </c>
      <c r="G197" s="53" t="s">
        <v>79</v>
      </c>
      <c r="H197" s="2" t="s">
        <v>12</v>
      </c>
    </row>
    <row r="198" spans="1:15" ht="17.100000000000001" customHeight="1" x14ac:dyDescent="0.25">
      <c r="A198" s="142">
        <v>1</v>
      </c>
      <c r="B198" s="584" t="s">
        <v>239</v>
      </c>
      <c r="C198" s="124">
        <f>Distt.Minor!C14</f>
        <v>7</v>
      </c>
      <c r="D198" s="124">
        <f>Distt.Minor!D14</f>
        <v>4981.5</v>
      </c>
      <c r="E198" s="124">
        <f>Distt.Minor!E14</f>
        <v>1036169.83</v>
      </c>
      <c r="F198" s="124">
        <f>Distt.Minor!F14</f>
        <v>481231488.5</v>
      </c>
      <c r="G198" s="124">
        <f>Distt.Minor!G14</f>
        <v>125846125.65000001</v>
      </c>
      <c r="H198" s="124">
        <f>Distt.Minor!H14</f>
        <v>362</v>
      </c>
    </row>
    <row r="199" spans="1:15" ht="17.100000000000001" customHeight="1" x14ac:dyDescent="0.25">
      <c r="A199" s="142">
        <v>2</v>
      </c>
      <c r="B199" s="584" t="s">
        <v>270</v>
      </c>
      <c r="C199" s="64">
        <f>Distt.Minor!C33</f>
        <v>0</v>
      </c>
      <c r="D199" s="64">
        <f>Distt.Minor!D33</f>
        <v>0</v>
      </c>
      <c r="E199" s="64">
        <f>Distt.Minor!E33</f>
        <v>0</v>
      </c>
      <c r="F199" s="64">
        <f>Distt.Minor!F33</f>
        <v>0</v>
      </c>
      <c r="G199" s="64">
        <f>Distt.Minor!G33</f>
        <v>0</v>
      </c>
      <c r="H199" s="64">
        <f>Distt.Minor!H33</f>
        <v>0</v>
      </c>
    </row>
    <row r="200" spans="1:15" ht="17.100000000000001" customHeight="1" x14ac:dyDescent="0.25">
      <c r="A200" s="142">
        <v>3</v>
      </c>
      <c r="B200" s="584" t="s">
        <v>241</v>
      </c>
      <c r="C200" s="153">
        <f>Distt.Minor!C48</f>
        <v>0</v>
      </c>
      <c r="D200" s="153">
        <f>Distt.Minor!D48</f>
        <v>0</v>
      </c>
      <c r="E200" s="153">
        <f>Distt.Minor!E48</f>
        <v>94970.4</v>
      </c>
      <c r="F200" s="153">
        <f>Distt.Minor!F48</f>
        <v>2849115</v>
      </c>
      <c r="G200" s="153">
        <f>Distt.Minor!G48</f>
        <v>830000</v>
      </c>
      <c r="H200" s="153">
        <f>Distt.Minor!H48</f>
        <v>20</v>
      </c>
    </row>
    <row r="201" spans="1:15" ht="17.100000000000001" customHeight="1" x14ac:dyDescent="0.25">
      <c r="A201" s="142">
        <v>4</v>
      </c>
      <c r="B201" s="584" t="s">
        <v>281</v>
      </c>
      <c r="C201" s="223">
        <f>Distt.Minor!C81</f>
        <v>3</v>
      </c>
      <c r="D201" s="223">
        <f>Distt.Minor!D81</f>
        <v>850.14</v>
      </c>
      <c r="E201" s="223">
        <f>Distt.Minor!E81</f>
        <v>22927.13</v>
      </c>
      <c r="F201" s="223">
        <f>Distt.Minor!F81</f>
        <v>6878139</v>
      </c>
      <c r="G201" s="223">
        <f>Distt.Minor!G81</f>
        <v>1031720</v>
      </c>
      <c r="H201" s="223">
        <f>Distt.Minor!H81</f>
        <v>5</v>
      </c>
    </row>
    <row r="202" spans="1:15" ht="17.100000000000001" customHeight="1" x14ac:dyDescent="0.25">
      <c r="A202" s="142">
        <v>5</v>
      </c>
      <c r="B202" s="584" t="s">
        <v>242</v>
      </c>
      <c r="C202" s="153">
        <f>Distt.Minor!C65</f>
        <v>4</v>
      </c>
      <c r="D202" s="715">
        <f>Distt.Minor!D65</f>
        <v>17274.879999999997</v>
      </c>
      <c r="E202" s="153">
        <f>Distt.Minor!E65</f>
        <v>833914.86</v>
      </c>
      <c r="F202" s="153">
        <f>Distt.Minor!F65</f>
        <v>227704389.40000001</v>
      </c>
      <c r="G202" s="153">
        <f>Distt.Minor!G65</f>
        <v>102242221</v>
      </c>
      <c r="H202" s="153">
        <f>Distt.Minor!H65</f>
        <v>1061</v>
      </c>
    </row>
    <row r="203" spans="1:15" ht="17.100000000000001" customHeight="1" x14ac:dyDescent="0.25">
      <c r="A203" s="142">
        <v>7</v>
      </c>
      <c r="B203" s="584" t="s">
        <v>244</v>
      </c>
      <c r="C203" s="124">
        <f>Distt.Minor!C114</f>
        <v>10</v>
      </c>
      <c r="D203" s="124">
        <f>Distt.Minor!D114</f>
        <v>10608.08</v>
      </c>
      <c r="E203" s="153">
        <f>Distt.Minor!E66</f>
        <v>1142.857143</v>
      </c>
      <c r="F203" s="124">
        <f>Distt.Minor!F114</f>
        <v>2424323505</v>
      </c>
      <c r="G203" s="124">
        <f>Distt.Minor!G114</f>
        <v>310716550</v>
      </c>
      <c r="H203" s="124">
        <f>Distt.Minor!H114</f>
        <v>150</v>
      </c>
    </row>
    <row r="204" spans="1:15" ht="17.100000000000001" customHeight="1" x14ac:dyDescent="0.25">
      <c r="A204" s="142">
        <v>8</v>
      </c>
      <c r="B204" s="584" t="s">
        <v>245</v>
      </c>
      <c r="C204" s="124">
        <f>Distt.Minor!C132</f>
        <v>84</v>
      </c>
      <c r="D204" s="124">
        <f>Distt.Minor!D132</f>
        <v>273.16919999999999</v>
      </c>
      <c r="E204" s="153">
        <f>Distt.Minor!E67</f>
        <v>678998.23</v>
      </c>
      <c r="F204" s="124">
        <f>Distt.Minor!F115</f>
        <v>103108011</v>
      </c>
      <c r="G204" s="124">
        <f>Distt.Minor!G132</f>
        <v>200392795</v>
      </c>
      <c r="H204" s="124">
        <f>Distt.Minor!H132</f>
        <v>420</v>
      </c>
    </row>
    <row r="205" spans="1:15" ht="17.100000000000001" customHeight="1" x14ac:dyDescent="0.25">
      <c r="A205" s="142">
        <v>9</v>
      </c>
      <c r="B205" s="584" t="s">
        <v>246</v>
      </c>
      <c r="C205" s="153">
        <f>Distt.Minor!C152</f>
        <v>1</v>
      </c>
      <c r="D205" s="153">
        <f>Distt.Minor!D152</f>
        <v>141.44999999999999</v>
      </c>
      <c r="E205" s="153">
        <f>Distt.Minor!E68</f>
        <v>8460</v>
      </c>
      <c r="F205" s="124">
        <f>Distt.Minor!F116</f>
        <v>65774180</v>
      </c>
      <c r="G205" s="153">
        <f>Distt.Minor!G152</f>
        <v>15150881</v>
      </c>
      <c r="H205" s="153">
        <f>Distt.Minor!H152</f>
        <v>0</v>
      </c>
    </row>
    <row r="206" spans="1:15" ht="17.100000000000001" customHeight="1" x14ac:dyDescent="0.25">
      <c r="A206" s="142">
        <v>10</v>
      </c>
      <c r="B206" s="584" t="s">
        <v>247</v>
      </c>
      <c r="C206" s="124">
        <f>Distt.Minor!C165</f>
        <v>9</v>
      </c>
      <c r="D206" s="124">
        <f>Distt.Minor!D165</f>
        <v>1834.6799999999998</v>
      </c>
      <c r="E206" s="153">
        <f>Distt.Minor!E69</f>
        <v>11644.98</v>
      </c>
      <c r="F206" s="124">
        <f>Distt.Minor!F117</f>
        <v>729910275</v>
      </c>
      <c r="G206" s="124">
        <f>Distt.Minor!G165</f>
        <v>31827756</v>
      </c>
      <c r="H206" s="124">
        <f>Distt.Minor!H165</f>
        <v>2200</v>
      </c>
    </row>
    <row r="207" spans="1:15" ht="17.100000000000001" customHeight="1" x14ac:dyDescent="0.25">
      <c r="A207" s="142">
        <v>11</v>
      </c>
      <c r="B207" s="584" t="s">
        <v>248</v>
      </c>
      <c r="C207" s="123">
        <f>Distt.Minor!C206</f>
        <v>2</v>
      </c>
      <c r="D207" s="123">
        <f>Distt.Minor!D206</f>
        <v>2787</v>
      </c>
      <c r="E207" s="153">
        <f>Distt.Minor!E70</f>
        <v>0</v>
      </c>
      <c r="F207" s="124">
        <f>Distt.Minor!F118</f>
        <v>153877.5</v>
      </c>
      <c r="G207" s="124">
        <f>Distt.Minor!G166</f>
        <v>29722474</v>
      </c>
      <c r="H207" s="123">
        <f>Distt.Minor!H206</f>
        <v>150</v>
      </c>
    </row>
    <row r="208" spans="1:15" ht="17.100000000000001" customHeight="1" x14ac:dyDescent="0.25">
      <c r="A208" s="142">
        <v>12</v>
      </c>
      <c r="B208" s="584" t="s">
        <v>284</v>
      </c>
      <c r="C208" s="153">
        <f>Distt.Minor!C224</f>
        <v>0</v>
      </c>
      <c r="D208" s="153">
        <f>Distt.Minor!D224</f>
        <v>0</v>
      </c>
      <c r="E208" s="153">
        <f>Distt.Minor!E71</f>
        <v>379670.33</v>
      </c>
      <c r="F208" s="124">
        <f>Distt.Minor!F119</f>
        <v>187437987</v>
      </c>
      <c r="G208" s="124">
        <f>Distt.Minor!G167</f>
        <v>78177523</v>
      </c>
      <c r="H208" s="123">
        <f>Distt.Minor!H207</f>
        <v>8</v>
      </c>
    </row>
    <row r="209" spans="1:8" ht="17.100000000000001" customHeight="1" x14ac:dyDescent="0.25">
      <c r="A209" s="142">
        <v>14</v>
      </c>
      <c r="B209" s="584" t="s">
        <v>251</v>
      </c>
      <c r="C209" s="124">
        <f>Distt.Minor!C295</f>
        <v>1</v>
      </c>
      <c r="D209" s="124">
        <f>Distt.Minor!D295</f>
        <v>954.15</v>
      </c>
      <c r="E209" s="124">
        <f>Distt.Minor!E295</f>
        <v>13218.63</v>
      </c>
      <c r="F209" s="124">
        <f>Distt.Minor!F295</f>
        <v>3701216.4</v>
      </c>
      <c r="G209" s="124">
        <f>Distt.Minor!G295</f>
        <v>4846840</v>
      </c>
      <c r="H209" s="124">
        <f>Distt.Minor!H295</f>
        <v>500</v>
      </c>
    </row>
    <row r="210" spans="1:8" ht="17.100000000000001" customHeight="1" x14ac:dyDescent="0.25">
      <c r="A210" s="142">
        <v>15</v>
      </c>
      <c r="B210" s="584" t="s">
        <v>271</v>
      </c>
      <c r="C210" s="124">
        <f>Distt.Minor!C267</f>
        <v>2</v>
      </c>
      <c r="D210" s="124">
        <f>Distt.Minor!D267</f>
        <v>72</v>
      </c>
      <c r="E210" s="153">
        <f>Distt.Minor!E73</f>
        <v>0</v>
      </c>
      <c r="F210" s="124">
        <f>Distt.Minor!F121</f>
        <v>1082072707.8889999</v>
      </c>
      <c r="G210" s="124">
        <f>Distt.Minor!G169</f>
        <v>3561738</v>
      </c>
      <c r="H210" s="123">
        <f>Distt.Minor!H209</f>
        <v>5</v>
      </c>
    </row>
    <row r="211" spans="1:8" ht="17.100000000000001" customHeight="1" x14ac:dyDescent="0.25">
      <c r="A211" s="142">
        <v>16</v>
      </c>
      <c r="B211" s="584" t="s">
        <v>254</v>
      </c>
      <c r="C211" s="153">
        <f>Distt.Minor!C307</f>
        <v>0</v>
      </c>
      <c r="D211" s="153">
        <f>Distt.Minor!D307</f>
        <v>0</v>
      </c>
      <c r="E211" s="153">
        <f>Distt.Minor!E74</f>
        <v>7489698.0136136003</v>
      </c>
      <c r="F211" s="124">
        <f>Distt.Minor!F122</f>
        <v>197655872.66670001</v>
      </c>
      <c r="G211" s="124">
        <f>Distt.Minor!G170</f>
        <v>41160</v>
      </c>
      <c r="H211" s="123">
        <f>Distt.Minor!H210</f>
        <v>0</v>
      </c>
    </row>
    <row r="212" spans="1:8" ht="17.100000000000001" customHeight="1" x14ac:dyDescent="0.25">
      <c r="A212" s="142">
        <v>17</v>
      </c>
      <c r="B212" s="584" t="s">
        <v>285</v>
      </c>
      <c r="C212" s="235">
        <f>Distt.Minor!C325</f>
        <v>2</v>
      </c>
      <c r="D212" s="235">
        <f>Distt.Minor!D325</f>
        <v>2874.9</v>
      </c>
      <c r="E212" s="235">
        <f>Distt.Minor!E325</f>
        <v>19869.05</v>
      </c>
      <c r="F212" s="235">
        <f>Distt.Minor!F325</f>
        <v>4967263</v>
      </c>
      <c r="G212" s="124">
        <f>Distt.Minor!G171</f>
        <v>180000</v>
      </c>
      <c r="H212" s="235">
        <f>Distt.Minor!H325</f>
        <v>6</v>
      </c>
    </row>
    <row r="213" spans="1:8" ht="17.100000000000001" customHeight="1" x14ac:dyDescent="0.25">
      <c r="A213" s="142">
        <v>18</v>
      </c>
      <c r="B213" s="584" t="s">
        <v>255</v>
      </c>
      <c r="C213" s="206">
        <f>Distt.Minor!C340</f>
        <v>1</v>
      </c>
      <c r="D213" s="206">
        <f>Distt.Minor!D340</f>
        <v>0</v>
      </c>
      <c r="E213" s="206">
        <f>Distt.Minor!E340</f>
        <v>77211.111099999995</v>
      </c>
      <c r="F213" s="206">
        <f>Distt.Minor!F340</f>
        <v>22391222.218999997</v>
      </c>
      <c r="G213" s="206">
        <f>Distt.Minor!G340</f>
        <v>13898000</v>
      </c>
      <c r="H213" s="206">
        <f>Distt.Minor!H340</f>
        <v>18</v>
      </c>
    </row>
    <row r="214" spans="1:8" ht="17.100000000000001" customHeight="1" x14ac:dyDescent="0.25">
      <c r="A214" s="142">
        <v>19</v>
      </c>
      <c r="B214" s="584" t="s">
        <v>256</v>
      </c>
      <c r="C214" s="123">
        <f>Distt.Minor!C362</f>
        <v>4</v>
      </c>
      <c r="D214" s="123">
        <f>Distt.Minor!D362</f>
        <v>7297.96</v>
      </c>
      <c r="E214" s="123">
        <f>Distt.Minor!E362</f>
        <v>297900.03999999998</v>
      </c>
      <c r="F214" s="123">
        <f>Distt.Minor!F362</f>
        <v>104265014</v>
      </c>
      <c r="G214" s="123">
        <f>Distt.Minor!G362</f>
        <v>22751000</v>
      </c>
      <c r="H214" s="123">
        <f>Distt.Minor!H362</f>
        <v>15</v>
      </c>
    </row>
    <row r="215" spans="1:8" ht="17.100000000000001" customHeight="1" x14ac:dyDescent="0.25">
      <c r="A215" s="142">
        <v>20</v>
      </c>
      <c r="B215" s="584" t="s">
        <v>272</v>
      </c>
      <c r="C215" s="124">
        <f>Distt.Minor!C375</f>
        <v>0</v>
      </c>
      <c r="D215" s="124">
        <f>Distt.Minor!D375</f>
        <v>0</v>
      </c>
      <c r="E215" s="124">
        <f>Distt.Minor!E375</f>
        <v>132006.63</v>
      </c>
      <c r="F215" s="124">
        <f>Distt.Minor!F375</f>
        <v>38281922.700000003</v>
      </c>
      <c r="G215" s="124">
        <f>Distt.Minor!G375</f>
        <v>10560530</v>
      </c>
      <c r="H215" s="124">
        <f>Distt.Minor!H375</f>
        <v>50</v>
      </c>
    </row>
    <row r="216" spans="1:8" ht="17.100000000000001" customHeight="1" x14ac:dyDescent="0.25">
      <c r="A216" s="142">
        <v>21</v>
      </c>
      <c r="B216" s="584" t="s">
        <v>273</v>
      </c>
      <c r="C216" s="124">
        <f>Distt.Minor!C391</f>
        <v>2</v>
      </c>
      <c r="D216" s="124">
        <f>Distt.Minor!D391</f>
        <v>341.45</v>
      </c>
      <c r="E216" s="124">
        <f>Distt.Minor!E391</f>
        <v>56348.35</v>
      </c>
      <c r="F216" s="124">
        <f>Distt.Minor!F391</f>
        <v>16341021.5</v>
      </c>
      <c r="G216" s="124">
        <f>Distt.Minor!G391</f>
        <v>8452253</v>
      </c>
      <c r="H216" s="124">
        <f>Distt.Minor!H391</f>
        <v>150</v>
      </c>
    </row>
    <row r="217" spans="1:8" ht="17.100000000000001" customHeight="1" x14ac:dyDescent="0.25">
      <c r="A217" s="142">
        <v>22</v>
      </c>
      <c r="B217" s="584" t="s">
        <v>258</v>
      </c>
      <c r="C217" s="124">
        <f>Distt.Minor!C406</f>
        <v>3</v>
      </c>
      <c r="D217" s="124">
        <f>Distt.Minor!D406</f>
        <v>2419.12</v>
      </c>
      <c r="E217" s="124">
        <f>Distt.Minor!E406</f>
        <v>1155033.02</v>
      </c>
      <c r="F217" s="124">
        <f>Distt.Minor!F406</f>
        <v>335400352.35000002</v>
      </c>
      <c r="G217" s="124">
        <f>Distt.Minor!G406</f>
        <v>99626358.950000003</v>
      </c>
      <c r="H217" s="124">
        <f>Distt.Minor!H406</f>
        <v>390</v>
      </c>
    </row>
    <row r="218" spans="1:8" ht="17.100000000000001" customHeight="1" x14ac:dyDescent="0.25">
      <c r="A218" s="142">
        <v>23</v>
      </c>
      <c r="B218" s="584" t="s">
        <v>259</v>
      </c>
      <c r="C218" s="124">
        <f>Distt.Minor!C426</f>
        <v>5</v>
      </c>
      <c r="D218" s="124">
        <f>Distt.Minor!D426</f>
        <v>19484</v>
      </c>
      <c r="E218" s="124">
        <f>Distt.Minor!E426</f>
        <v>587710.21</v>
      </c>
      <c r="F218" s="124">
        <f>Distt.Minor!F426</f>
        <v>164558858.79999998</v>
      </c>
      <c r="G218" s="124">
        <f>Distt.Minor!G426</f>
        <v>294308399</v>
      </c>
      <c r="H218" s="124">
        <f>Distt.Minor!H426</f>
        <v>250</v>
      </c>
    </row>
    <row r="219" spans="1:8" ht="17.100000000000001" customHeight="1" x14ac:dyDescent="0.25">
      <c r="A219" s="142">
        <v>24</v>
      </c>
      <c r="B219" s="584" t="s">
        <v>260</v>
      </c>
      <c r="C219" s="153">
        <f>Distt.Minor!C444</f>
        <v>0</v>
      </c>
      <c r="D219" s="153">
        <f>Distt.Minor!D444</f>
        <v>0</v>
      </c>
      <c r="E219" s="153">
        <f>Distt.Minor!E444</f>
        <v>22879</v>
      </c>
      <c r="F219" s="153">
        <f>Distt.Minor!F444</f>
        <v>6406120</v>
      </c>
      <c r="G219" s="153">
        <f>Distt.Minor!G444</f>
        <v>4118300</v>
      </c>
      <c r="H219" s="153">
        <f>Distt.Minor!H444</f>
        <v>150</v>
      </c>
    </row>
    <row r="220" spans="1:8" ht="17.100000000000001" customHeight="1" x14ac:dyDescent="0.25">
      <c r="A220" s="142">
        <v>25</v>
      </c>
      <c r="B220" s="205" t="s">
        <v>274</v>
      </c>
      <c r="C220" s="153">
        <f>Distt.Minor!C465</f>
        <v>4</v>
      </c>
      <c r="D220" s="153">
        <f>Distt.Minor!D465</f>
        <v>1978.8088</v>
      </c>
      <c r="E220" s="153">
        <f>Distt.Minor!E465</f>
        <v>549138.67500000005</v>
      </c>
      <c r="F220" s="153">
        <f>Distt.Minor!F465</f>
        <v>220847658.75</v>
      </c>
      <c r="G220" s="153">
        <f>Distt.Minor!G465</f>
        <v>43476101</v>
      </c>
      <c r="H220" s="153">
        <f>Distt.Minor!H465</f>
        <v>400</v>
      </c>
    </row>
    <row r="221" spans="1:8" ht="17.100000000000001" customHeight="1" x14ac:dyDescent="0.25">
      <c r="A221" s="142">
        <v>26</v>
      </c>
      <c r="B221" s="585" t="s">
        <v>275</v>
      </c>
      <c r="C221" s="224">
        <f>Distt.Minor!C485</f>
        <v>3</v>
      </c>
      <c r="D221" s="224">
        <f>Distt.Minor!D485</f>
        <v>1081.05</v>
      </c>
      <c r="E221" s="224">
        <f>Distt.Minor!E485</f>
        <v>1127690.25</v>
      </c>
      <c r="F221" s="224">
        <f>Distt.Minor!F485</f>
        <v>327030172.5</v>
      </c>
      <c r="G221" s="224">
        <f>Distt.Minor!G485</f>
        <v>137198730</v>
      </c>
      <c r="H221" s="224">
        <f>Distt.Minor!H485</f>
        <v>50</v>
      </c>
    </row>
    <row r="222" spans="1:8" ht="17.100000000000001" customHeight="1" x14ac:dyDescent="0.25">
      <c r="A222" s="142">
        <v>28</v>
      </c>
      <c r="B222" s="584" t="s">
        <v>263</v>
      </c>
      <c r="C222" s="153">
        <f>Distt.Minor!C513</f>
        <v>0</v>
      </c>
      <c r="D222" s="153">
        <f>Distt.Minor!D513</f>
        <v>0</v>
      </c>
      <c r="E222" s="153">
        <f>Distt.Minor!E513</f>
        <v>0</v>
      </c>
      <c r="F222" s="153">
        <f>Distt.Minor!F513</f>
        <v>0</v>
      </c>
      <c r="G222" s="153">
        <f>Distt.Minor!G513</f>
        <v>0</v>
      </c>
      <c r="H222" s="153">
        <f>Distt.Minor!H513</f>
        <v>0</v>
      </c>
    </row>
    <row r="223" spans="1:8" ht="17.100000000000001" customHeight="1" x14ac:dyDescent="0.25">
      <c r="A223" s="142">
        <v>29</v>
      </c>
      <c r="B223" s="584" t="s">
        <v>264</v>
      </c>
      <c r="C223" s="223">
        <f>Distt.Minor!C536</f>
        <v>4</v>
      </c>
      <c r="D223" s="223">
        <f>Distt.Minor!D536</f>
        <v>5815.14</v>
      </c>
      <c r="E223" s="223">
        <f>Distt.Minor!E536</f>
        <v>96519.56</v>
      </c>
      <c r="F223" s="223">
        <f>Distt.Minor!F536</f>
        <v>24129890</v>
      </c>
      <c r="G223" s="223">
        <f>Distt.Minor!G536</f>
        <v>43458691</v>
      </c>
      <c r="H223" s="223">
        <f>Distt.Minor!H536</f>
        <v>550</v>
      </c>
    </row>
    <row r="224" spans="1:8" ht="17.100000000000001" customHeight="1" x14ac:dyDescent="0.25">
      <c r="A224" s="142">
        <v>30</v>
      </c>
      <c r="B224" s="584" t="s">
        <v>277</v>
      </c>
      <c r="C224" s="153">
        <f>Distt.Minor!C553</f>
        <v>5</v>
      </c>
      <c r="D224" s="153">
        <f>Distt.Minor!D553</f>
        <v>3878.29</v>
      </c>
      <c r="E224" s="153">
        <f>Distt.Minor!E553</f>
        <v>7928037.0599999996</v>
      </c>
      <c r="F224" s="153">
        <f>Distt.Minor!F553</f>
        <v>2299130747.4000001</v>
      </c>
      <c r="G224" s="153">
        <f>Distt.Minor!G553</f>
        <v>416087429</v>
      </c>
      <c r="H224" s="153">
        <f>Distt.Minor!H553</f>
        <v>1500</v>
      </c>
    </row>
    <row r="225" spans="1:15" ht="17.100000000000001" customHeight="1" x14ac:dyDescent="0.25">
      <c r="A225" s="142">
        <v>31</v>
      </c>
      <c r="B225" s="584" t="s">
        <v>266</v>
      </c>
      <c r="C225" s="155">
        <f>Distt.Minor!C573</f>
        <v>0</v>
      </c>
      <c r="D225" s="155">
        <f>Distt.Minor!D573</f>
        <v>0</v>
      </c>
      <c r="E225" s="155">
        <f>Distt.Minor!E573</f>
        <v>0</v>
      </c>
      <c r="F225" s="155">
        <f>Distt.Minor!F573</f>
        <v>0</v>
      </c>
      <c r="G225" s="155">
        <f>Distt.Minor!G573</f>
        <v>0</v>
      </c>
      <c r="H225" s="155">
        <f>Distt.Minor!H573</f>
        <v>0</v>
      </c>
    </row>
    <row r="226" spans="1:15" ht="17.100000000000001" customHeight="1" x14ac:dyDescent="0.25">
      <c r="A226" s="36"/>
      <c r="B226" s="36" t="s">
        <v>49</v>
      </c>
      <c r="C226" s="36">
        <f>SUM(C198:C225)</f>
        <v>156</v>
      </c>
      <c r="D226" s="35">
        <f t="shared" ref="D226:H226" si="32">SUM(D198:D225)</f>
        <v>84947.767999999996</v>
      </c>
      <c r="E226" s="34">
        <f t="shared" si="32"/>
        <v>22621158.216856603</v>
      </c>
      <c r="F226" s="36">
        <f t="shared" si="32"/>
        <v>9076551007.5747013</v>
      </c>
      <c r="G226" s="36">
        <f>SUM(G198:G225)</f>
        <v>1998503575.5999999</v>
      </c>
      <c r="H226" s="34">
        <f t="shared" si="32"/>
        <v>8410</v>
      </c>
      <c r="J226" s="695">
        <f>'Minor Minerals'!C266</f>
        <v>156</v>
      </c>
      <c r="K226" s="695">
        <f>'Minor Minerals'!D266</f>
        <v>84947.767999999996</v>
      </c>
      <c r="L226" s="695">
        <f>'Minor Minerals'!E266</f>
        <v>22277196.236099999</v>
      </c>
      <c r="M226" s="695">
        <f>'Minor Minerals'!F266</f>
        <v>7261385070.6189995</v>
      </c>
      <c r="N226" s="695">
        <f>'Minor Minerals'!G266</f>
        <v>1922661280.5999999</v>
      </c>
      <c r="O226" s="695">
        <f>'Minor Minerals'!H266</f>
        <v>8397</v>
      </c>
    </row>
    <row r="227" spans="1:15" ht="17.100000000000001" customHeight="1" x14ac:dyDescent="0.25">
      <c r="A227" s="40"/>
      <c r="B227" s="40"/>
      <c r="C227" s="37"/>
      <c r="D227" s="38"/>
      <c r="E227" s="39"/>
      <c r="F227" s="37"/>
      <c r="G227" s="39"/>
      <c r="H227" s="39"/>
      <c r="J227" s="130">
        <f t="shared" ref="J227:O227" si="33">J226-C226</f>
        <v>0</v>
      </c>
      <c r="K227" s="762">
        <f t="shared" si="33"/>
        <v>0</v>
      </c>
      <c r="L227" s="136">
        <f t="shared" si="33"/>
        <v>-343961.98075660318</v>
      </c>
      <c r="M227" s="130">
        <f t="shared" si="33"/>
        <v>-1815165936.9557018</v>
      </c>
      <c r="N227" s="130">
        <f t="shared" si="33"/>
        <v>-75842295</v>
      </c>
      <c r="O227" s="136">
        <f t="shared" si="33"/>
        <v>-13</v>
      </c>
    </row>
    <row r="228" spans="1:15" ht="17.100000000000001" customHeight="1" x14ac:dyDescent="0.25">
      <c r="A228" s="40"/>
      <c r="B228" s="40"/>
      <c r="C228" s="37"/>
      <c r="D228" s="38"/>
      <c r="E228" s="39"/>
      <c r="F228" s="37"/>
      <c r="G228" s="39"/>
      <c r="H228" s="39"/>
    </row>
    <row r="229" spans="1:15" ht="17.100000000000001" customHeight="1" x14ac:dyDescent="0.25">
      <c r="A229" s="1176" t="s">
        <v>59</v>
      </c>
      <c r="B229" s="1176"/>
      <c r="C229" s="1176"/>
      <c r="D229" s="1176"/>
      <c r="E229" s="1176"/>
      <c r="F229" s="1176"/>
      <c r="G229" s="1176"/>
      <c r="H229" s="1176"/>
    </row>
    <row r="230" spans="1:15" ht="17.100000000000001" customHeight="1" x14ac:dyDescent="0.25">
      <c r="A230" s="1155" t="s">
        <v>2</v>
      </c>
      <c r="B230" s="1150" t="s">
        <v>269</v>
      </c>
      <c r="C230" s="270" t="s">
        <v>4</v>
      </c>
      <c r="D230" s="270" t="s">
        <v>5</v>
      </c>
      <c r="E230" s="270" t="s">
        <v>6</v>
      </c>
      <c r="F230" s="270" t="s">
        <v>7</v>
      </c>
      <c r="G230" s="270" t="s">
        <v>8</v>
      </c>
      <c r="H230" s="270" t="s">
        <v>9</v>
      </c>
    </row>
    <row r="231" spans="1:15" ht="17.100000000000001" customHeight="1" x14ac:dyDescent="0.25">
      <c r="A231" s="1156"/>
      <c r="B231" s="1151"/>
      <c r="C231" s="2" t="s">
        <v>10</v>
      </c>
      <c r="D231" s="2" t="s">
        <v>51</v>
      </c>
      <c r="E231" s="2" t="s">
        <v>78</v>
      </c>
      <c r="F231" s="53" t="s">
        <v>79</v>
      </c>
      <c r="G231" s="53" t="s">
        <v>79</v>
      </c>
      <c r="H231" s="2" t="s">
        <v>12</v>
      </c>
    </row>
    <row r="232" spans="1:15" ht="17.100000000000001" customHeight="1" x14ac:dyDescent="0.25">
      <c r="A232" s="142">
        <v>1</v>
      </c>
      <c r="B232" s="205" t="s">
        <v>241</v>
      </c>
      <c r="C232" s="153">
        <f>Distt.Minor!C46</f>
        <v>3</v>
      </c>
      <c r="D232" s="153">
        <f>Distt.Minor!D46</f>
        <v>3.86</v>
      </c>
      <c r="E232" s="153">
        <f>Distt.Minor!E46</f>
        <v>1761.53</v>
      </c>
      <c r="F232" s="153">
        <f>Distt.Minor!F46</f>
        <v>616535.5</v>
      </c>
      <c r="G232" s="153">
        <f>Distt.Minor!G46</f>
        <v>262866.7</v>
      </c>
      <c r="H232" s="153">
        <f>Distt.Minor!H46</f>
        <v>60</v>
      </c>
    </row>
    <row r="233" spans="1:15" ht="17.100000000000001" customHeight="1" x14ac:dyDescent="0.25">
      <c r="A233" s="142">
        <v>2</v>
      </c>
      <c r="B233" s="205" t="s">
        <v>270</v>
      </c>
      <c r="C233" s="153">
        <f>Distt.Minor!C30</f>
        <v>8</v>
      </c>
      <c r="D233" s="153">
        <f>Distt.Minor!D30</f>
        <v>22.67</v>
      </c>
      <c r="E233" s="153">
        <f>Distt.Minor!E30</f>
        <v>65779.679999999993</v>
      </c>
      <c r="F233" s="153">
        <f>Distt.Minor!F30</f>
        <v>72357647.999999985</v>
      </c>
      <c r="G233" s="153">
        <f>Distt.Minor!G30</f>
        <v>9538053.5999999996</v>
      </c>
      <c r="H233" s="153">
        <f>Distt.Minor!H30</f>
        <v>250</v>
      </c>
    </row>
    <row r="234" spans="1:15" ht="17.100000000000001" customHeight="1" x14ac:dyDescent="0.25">
      <c r="A234" s="142">
        <v>3</v>
      </c>
      <c r="B234" s="205" t="s">
        <v>244</v>
      </c>
      <c r="C234" s="153">
        <f>Distt.Minor!C109</f>
        <v>5</v>
      </c>
      <c r="D234" s="153">
        <f>Distt.Minor!D109</f>
        <v>4.0599999999999996</v>
      </c>
      <c r="E234" s="153">
        <f>Distt.Minor!E109</f>
        <v>1254.83</v>
      </c>
      <c r="F234" s="153">
        <f>Distt.Minor!F109</f>
        <v>564673.5</v>
      </c>
      <c r="G234" s="153">
        <f>Distt.Minor!G109</f>
        <v>1660480</v>
      </c>
      <c r="H234" s="153">
        <f>Distt.Minor!H109</f>
        <v>20</v>
      </c>
    </row>
    <row r="235" spans="1:15" ht="17.100000000000001" customHeight="1" x14ac:dyDescent="0.25">
      <c r="A235" s="142">
        <v>4</v>
      </c>
      <c r="B235" s="205" t="s">
        <v>245</v>
      </c>
      <c r="C235" s="124">
        <f>Distt.Minor!C134</f>
        <v>12</v>
      </c>
      <c r="D235" s="124">
        <f>Distt.Minor!D134</f>
        <v>48.79</v>
      </c>
      <c r="E235" s="124">
        <f>Distt.Minor!E134</f>
        <v>462108.62</v>
      </c>
      <c r="F235" s="124">
        <f>Distt.Minor!F134</f>
        <v>138632586</v>
      </c>
      <c r="G235" s="124">
        <f>Distt.Minor!G134</f>
        <v>2711631</v>
      </c>
      <c r="H235" s="124">
        <f>Distt.Minor!H134</f>
        <v>72</v>
      </c>
    </row>
    <row r="236" spans="1:15" ht="17.100000000000001" customHeight="1" x14ac:dyDescent="0.25">
      <c r="A236" s="142">
        <v>5</v>
      </c>
      <c r="B236" s="205" t="s">
        <v>282</v>
      </c>
      <c r="C236" s="207">
        <f>Distt.Minor!C151</f>
        <v>14</v>
      </c>
      <c r="D236" s="207">
        <f>Distt.Minor!D151</f>
        <v>28.43</v>
      </c>
      <c r="E236" s="207">
        <f>Distt.Minor!E151</f>
        <v>232634.71000000002</v>
      </c>
      <c r="F236" s="207">
        <f>Distt.Minor!F151</f>
        <v>35354389.928599998</v>
      </c>
      <c r="G236" s="207">
        <f>Distt.Minor!G151</f>
        <v>33627414</v>
      </c>
      <c r="H236" s="207">
        <f>Distt.Minor!H151</f>
        <v>50</v>
      </c>
    </row>
    <row r="237" spans="1:15" ht="17.100000000000001" customHeight="1" x14ac:dyDescent="0.25">
      <c r="A237" s="142">
        <v>6</v>
      </c>
      <c r="B237" s="205" t="s">
        <v>247</v>
      </c>
      <c r="C237" s="207">
        <f>Distt.Minor!C163</f>
        <v>3</v>
      </c>
      <c r="D237" s="207">
        <f>Distt.Minor!D163</f>
        <v>120</v>
      </c>
      <c r="E237" s="207">
        <f>Distt.Minor!E163</f>
        <v>26221</v>
      </c>
      <c r="F237" s="207">
        <f>Distt.Minor!F163</f>
        <v>9438840</v>
      </c>
      <c r="G237" s="207">
        <f>Distt.Minor!G163</f>
        <v>4053746</v>
      </c>
      <c r="H237" s="207">
        <f>Distt.Minor!H163</f>
        <v>22</v>
      </c>
    </row>
    <row r="238" spans="1:15" ht="17.100000000000001" customHeight="1" x14ac:dyDescent="0.25">
      <c r="A238" s="142">
        <v>7</v>
      </c>
      <c r="B238" s="205" t="s">
        <v>251</v>
      </c>
      <c r="C238" s="153">
        <f>Distt.Minor!C282</f>
        <v>5</v>
      </c>
      <c r="D238" s="153">
        <f>Distt.Minor!D282</f>
        <v>13.11</v>
      </c>
      <c r="E238" s="153">
        <f>Distt.Minor!E282</f>
        <v>0</v>
      </c>
      <c r="F238" s="153">
        <f>Distt.Minor!F282</f>
        <v>0</v>
      </c>
      <c r="G238" s="153">
        <f>Distt.Minor!G282</f>
        <v>0</v>
      </c>
      <c r="H238" s="153">
        <f>Distt.Minor!H282</f>
        <v>35</v>
      </c>
    </row>
    <row r="239" spans="1:15" ht="17.100000000000001" customHeight="1" x14ac:dyDescent="0.25">
      <c r="A239" s="142">
        <v>8</v>
      </c>
      <c r="B239" s="205" t="s">
        <v>285</v>
      </c>
      <c r="C239" s="206">
        <f>Distt.Minor!C324</f>
        <v>1</v>
      </c>
      <c r="D239" s="206">
        <f>Distt.Minor!D324</f>
        <v>1</v>
      </c>
      <c r="E239" s="206">
        <f>Distt.Minor!E324</f>
        <v>0</v>
      </c>
      <c r="F239" s="206">
        <f>Distt.Minor!F324</f>
        <v>0</v>
      </c>
      <c r="G239" s="206">
        <f>Distt.Minor!G324</f>
        <v>0</v>
      </c>
      <c r="H239" s="206">
        <f>Distt.Minor!H324</f>
        <v>0</v>
      </c>
    </row>
    <row r="240" spans="1:15" ht="17.100000000000001" customHeight="1" x14ac:dyDescent="0.25">
      <c r="A240" s="142">
        <v>9</v>
      </c>
      <c r="B240" s="205" t="s">
        <v>419</v>
      </c>
      <c r="C240" s="123">
        <f>Distt.Minor!C335</f>
        <v>1</v>
      </c>
      <c r="D240" s="123">
        <f>Distt.Minor!D335</f>
        <v>4.83</v>
      </c>
      <c r="E240" s="123">
        <f>Distt.Minor!E335</f>
        <v>1305</v>
      </c>
      <c r="F240" s="123">
        <f>Distt.Minor!F335</f>
        <v>456750</v>
      </c>
      <c r="G240" s="123">
        <f>Distt.Minor!G335</f>
        <v>212000</v>
      </c>
      <c r="H240" s="123">
        <f>Distt.Minor!H335</f>
        <v>4</v>
      </c>
    </row>
    <row r="241" spans="1:15" ht="17.100000000000001" customHeight="1" x14ac:dyDescent="0.25">
      <c r="A241" s="142">
        <v>10</v>
      </c>
      <c r="B241" s="205" t="s">
        <v>256</v>
      </c>
      <c r="C241" s="124">
        <f>Distt.Minor!C354</f>
        <v>98</v>
      </c>
      <c r="D241" s="124">
        <f>Distt.Minor!D354</f>
        <v>1317.71</v>
      </c>
      <c r="E241" s="124">
        <f>Distt.Minor!E354</f>
        <v>1484587.71</v>
      </c>
      <c r="F241" s="124">
        <f>Distt.Minor!F354</f>
        <v>556720391.29999995</v>
      </c>
      <c r="G241" s="124">
        <f>Distt.Minor!G354</f>
        <v>188523000</v>
      </c>
      <c r="H241" s="124">
        <f>Distt.Minor!H354</f>
        <v>630</v>
      </c>
    </row>
    <row r="242" spans="1:15" ht="17.100000000000001" customHeight="1" x14ac:dyDescent="0.25">
      <c r="A242" s="142">
        <v>11</v>
      </c>
      <c r="B242" s="205" t="s">
        <v>258</v>
      </c>
      <c r="C242" s="124">
        <f>Distt.Minor!C400</f>
        <v>203</v>
      </c>
      <c r="D242" s="124">
        <f>Distt.Minor!D400</f>
        <v>6233.01</v>
      </c>
      <c r="E242" s="124">
        <f>Distt.Minor!E400</f>
        <v>10660746.43</v>
      </c>
      <c r="F242" s="124">
        <f>Distt.Minor!F400</f>
        <v>3887230256</v>
      </c>
      <c r="G242" s="124">
        <f>Distt.Minor!G400</f>
        <v>968494346</v>
      </c>
      <c r="H242" s="124">
        <v>0</v>
      </c>
    </row>
    <row r="243" spans="1:15" ht="17.100000000000001" customHeight="1" x14ac:dyDescent="0.25">
      <c r="A243" s="142">
        <v>12</v>
      </c>
      <c r="B243" s="209" t="s">
        <v>260</v>
      </c>
      <c r="C243" s="153">
        <f>Distt.Minor!C441</f>
        <v>7</v>
      </c>
      <c r="D243" s="153">
        <f>Distt.Minor!D441</f>
        <v>6.48</v>
      </c>
      <c r="E243" s="153">
        <f>Distt.Minor!E441</f>
        <v>2626</v>
      </c>
      <c r="F243" s="153">
        <f>Distt.Minor!F441</f>
        <v>919100</v>
      </c>
      <c r="G243" s="153">
        <f>Distt.Minor!G441</f>
        <v>194729</v>
      </c>
      <c r="H243" s="153">
        <f>Distt.Minor!H441</f>
        <v>7</v>
      </c>
    </row>
    <row r="244" spans="1:15" ht="17.100000000000001" customHeight="1" x14ac:dyDescent="0.25">
      <c r="A244" s="142">
        <v>13</v>
      </c>
      <c r="B244" s="205" t="s">
        <v>259</v>
      </c>
      <c r="C244" s="238">
        <f>Distt.Minor!C420</f>
        <v>50</v>
      </c>
      <c r="D244" s="253">
        <f>Distt.Minor!D420</f>
        <v>2057.9100000000003</v>
      </c>
      <c r="E244" s="244">
        <f>Distt.Minor!E420</f>
        <v>1175902.29</v>
      </c>
      <c r="F244" s="244">
        <f>Distt.Minor!F420</f>
        <v>409473776.5</v>
      </c>
      <c r="G244" s="244">
        <f>Distt.Minor!G420</f>
        <v>110944445</v>
      </c>
      <c r="H244" s="244">
        <f>Distt.Minor!H420</f>
        <v>771</v>
      </c>
    </row>
    <row r="245" spans="1:15" ht="17.100000000000001" customHeight="1" x14ac:dyDescent="0.25">
      <c r="A245" s="142">
        <v>14</v>
      </c>
      <c r="B245" s="205" t="s">
        <v>264</v>
      </c>
      <c r="C245" s="123">
        <f>Distt.Minor!C533</f>
        <v>1</v>
      </c>
      <c r="D245" s="123">
        <f>Distt.Minor!D533</f>
        <v>4</v>
      </c>
      <c r="E245" s="123">
        <f>Distt.Minor!E533</f>
        <v>0</v>
      </c>
      <c r="F245" s="123">
        <f>Distt.Minor!F533</f>
        <v>0</v>
      </c>
      <c r="G245" s="123">
        <f>Distt.Minor!G533</f>
        <v>216000</v>
      </c>
      <c r="H245" s="123">
        <f>Distt.Minor!H533</f>
        <v>0</v>
      </c>
    </row>
    <row r="246" spans="1:15" ht="17.100000000000001" customHeight="1" x14ac:dyDescent="0.25">
      <c r="A246" s="142">
        <v>14</v>
      </c>
      <c r="B246" s="205" t="s">
        <v>266</v>
      </c>
      <c r="C246" s="207">
        <f>Distt.Minor!C570</f>
        <v>29</v>
      </c>
      <c r="D246" s="207">
        <f>Distt.Minor!D570</f>
        <v>28.38</v>
      </c>
      <c r="E246" s="207">
        <f>Distt.Minor!E570</f>
        <v>218947.15</v>
      </c>
      <c r="F246" s="207">
        <f>Distt.Minor!F570</f>
        <v>75536766.75</v>
      </c>
      <c r="G246" s="207">
        <f>Distt.Minor!G570</f>
        <v>12937958</v>
      </c>
      <c r="H246" s="207">
        <f>Distt.Minor!H570</f>
        <v>225</v>
      </c>
    </row>
    <row r="247" spans="1:15" ht="17.100000000000001" customHeight="1" x14ac:dyDescent="0.25">
      <c r="A247" s="1336" t="s">
        <v>49</v>
      </c>
      <c r="B247" s="1337"/>
      <c r="C247" s="36">
        <f t="shared" ref="C247:H247" si="34">SUM(C232:C246)</f>
        <v>440</v>
      </c>
      <c r="D247" s="35">
        <f t="shared" si="34"/>
        <v>9894.24</v>
      </c>
      <c r="E247" s="36">
        <f t="shared" si="34"/>
        <v>14333874.950000001</v>
      </c>
      <c r="F247" s="34">
        <f t="shared" si="34"/>
        <v>5187301713.4785995</v>
      </c>
      <c r="G247" s="34">
        <f t="shared" si="34"/>
        <v>1333376669.3</v>
      </c>
      <c r="H247" s="36">
        <f t="shared" si="34"/>
        <v>2146</v>
      </c>
      <c r="J247" s="695">
        <f>'Minor Minerals'!C291</f>
        <v>440</v>
      </c>
      <c r="K247" s="695">
        <f>'Minor Minerals'!D291</f>
        <v>9894.24</v>
      </c>
      <c r="L247" s="695">
        <f>'Minor Minerals'!E291</f>
        <v>14333874.950000001</v>
      </c>
      <c r="M247" s="695">
        <f>'Minor Minerals'!F291</f>
        <v>5187301713.4785995</v>
      </c>
      <c r="N247" s="695">
        <f>'Minor Minerals'!G291</f>
        <v>1333376669.3</v>
      </c>
      <c r="O247" s="695">
        <f>'Minor Minerals'!H291</f>
        <v>3308</v>
      </c>
    </row>
    <row r="248" spans="1:15" ht="17.100000000000001" customHeight="1" x14ac:dyDescent="0.25">
      <c r="A248" s="156"/>
      <c r="B248" s="156"/>
      <c r="C248" s="156"/>
      <c r="D248" s="41"/>
      <c r="E248" s="156"/>
      <c r="F248" s="156"/>
      <c r="G248" s="156"/>
      <c r="H248" s="156"/>
      <c r="J248" s="130">
        <f>J247-C247</f>
        <v>0</v>
      </c>
      <c r="K248" s="130">
        <f t="shared" ref="K248:O248" si="35">K247-D247</f>
        <v>0</v>
      </c>
      <c r="L248" s="130">
        <f t="shared" si="35"/>
        <v>0</v>
      </c>
      <c r="M248" s="130">
        <f t="shared" si="35"/>
        <v>0</v>
      </c>
      <c r="N248" s="130">
        <f t="shared" si="35"/>
        <v>0</v>
      </c>
      <c r="O248" s="130">
        <f t="shared" si="35"/>
        <v>1162</v>
      </c>
    </row>
    <row r="249" spans="1:15" ht="17.100000000000001" customHeight="1" x14ac:dyDescent="0.25">
      <c r="A249" s="1176" t="s">
        <v>143</v>
      </c>
      <c r="B249" s="1176"/>
      <c r="C249" s="1176"/>
      <c r="D249" s="1176"/>
      <c r="E249" s="1176"/>
      <c r="F249" s="1176"/>
      <c r="G249" s="1176"/>
      <c r="H249" s="1176"/>
    </row>
    <row r="250" spans="1:15" ht="17.100000000000001" customHeight="1" x14ac:dyDescent="0.25">
      <c r="A250" s="1155" t="s">
        <v>2</v>
      </c>
      <c r="B250" s="1150" t="s">
        <v>269</v>
      </c>
      <c r="C250" s="270" t="s">
        <v>4</v>
      </c>
      <c r="D250" s="270" t="s">
        <v>5</v>
      </c>
      <c r="E250" s="270" t="s">
        <v>6</v>
      </c>
      <c r="F250" s="270" t="s">
        <v>7</v>
      </c>
      <c r="G250" s="270" t="s">
        <v>8</v>
      </c>
      <c r="H250" s="270" t="s">
        <v>9</v>
      </c>
    </row>
    <row r="251" spans="1:15" ht="17.100000000000001" customHeight="1" x14ac:dyDescent="0.25">
      <c r="A251" s="1156"/>
      <c r="B251" s="1151"/>
      <c r="C251" s="2" t="s">
        <v>10</v>
      </c>
      <c r="D251" s="2" t="s">
        <v>51</v>
      </c>
      <c r="E251" s="2" t="s">
        <v>78</v>
      </c>
      <c r="F251" s="53" t="s">
        <v>79</v>
      </c>
      <c r="G251" s="53" t="s">
        <v>79</v>
      </c>
      <c r="H251" s="2" t="s">
        <v>12</v>
      </c>
    </row>
    <row r="252" spans="1:15" ht="17.100000000000001" customHeight="1" x14ac:dyDescent="0.25">
      <c r="A252" s="142">
        <v>1</v>
      </c>
      <c r="B252" s="205" t="s">
        <v>247</v>
      </c>
      <c r="C252" s="123">
        <f>Distt.Minor!C166</f>
        <v>0</v>
      </c>
      <c r="D252" s="123">
        <f>Distt.Minor!D166</f>
        <v>0</v>
      </c>
      <c r="E252" s="123">
        <f>Distt.Minor!E166</f>
        <v>590781</v>
      </c>
      <c r="F252" s="123">
        <f>Distt.Minor!F166</f>
        <v>620320050</v>
      </c>
      <c r="G252" s="123">
        <f>Distt.Minor!G166</f>
        <v>29722474</v>
      </c>
      <c r="H252" s="123">
        <f>Distt.Minor!H166</f>
        <v>1500</v>
      </c>
    </row>
    <row r="253" spans="1:15" ht="17.100000000000001" customHeight="1" x14ac:dyDescent="0.25">
      <c r="A253" s="142">
        <v>2</v>
      </c>
      <c r="B253" s="205" t="s">
        <v>253</v>
      </c>
      <c r="C253" s="124">
        <f>Distt.Minor!C260</f>
        <v>210</v>
      </c>
      <c r="D253" s="124">
        <f>Distt.Minor!D260</f>
        <v>210.5</v>
      </c>
      <c r="E253" s="124">
        <f>Distt.Minor!E260</f>
        <v>104426.7</v>
      </c>
      <c r="F253" s="124">
        <f>Distt.Minor!F260</f>
        <v>112258702.5</v>
      </c>
      <c r="G253" s="124">
        <f>Distt.Minor!G260</f>
        <v>15664005</v>
      </c>
      <c r="H253" s="124">
        <f>Distt.Minor!H260</f>
        <v>2350</v>
      </c>
    </row>
    <row r="254" spans="1:15" ht="17.100000000000001" customHeight="1" x14ac:dyDescent="0.25">
      <c r="A254" s="142">
        <v>3</v>
      </c>
      <c r="B254" s="205" t="s">
        <v>285</v>
      </c>
      <c r="C254" s="206">
        <f>Distt.Minor!C323</f>
        <v>69</v>
      </c>
      <c r="D254" s="206">
        <f>Distt.Minor!D323</f>
        <v>265.26</v>
      </c>
      <c r="E254" s="206">
        <f>Distt.Minor!E323</f>
        <v>1603721.94</v>
      </c>
      <c r="F254" s="206">
        <f>Distt.Minor!F323</f>
        <v>1924466328</v>
      </c>
      <c r="G254" s="206">
        <f>Distt.Minor!G323</f>
        <v>431242000</v>
      </c>
      <c r="H254" s="206">
        <f>Distt.Minor!H323</f>
        <v>758</v>
      </c>
    </row>
    <row r="255" spans="1:15" ht="17.100000000000001" customHeight="1" x14ac:dyDescent="0.25">
      <c r="A255" s="142">
        <v>4</v>
      </c>
      <c r="B255" s="205" t="s">
        <v>273</v>
      </c>
      <c r="C255" s="226">
        <f>Distt.Minor!C388</f>
        <v>47</v>
      </c>
      <c r="D255" s="226">
        <f>Distt.Minor!D388</f>
        <v>1329.76</v>
      </c>
      <c r="E255" s="226">
        <f>Distt.Minor!E388</f>
        <v>1550067</v>
      </c>
      <c r="F255" s="226">
        <f>Distt.Minor!F388</f>
        <v>1860080400</v>
      </c>
      <c r="G255" s="226">
        <f>Distt.Minor!G388</f>
        <v>348729284</v>
      </c>
      <c r="H255" s="226">
        <f>Distt.Minor!H388</f>
        <v>250</v>
      </c>
    </row>
    <row r="256" spans="1:15" ht="17.100000000000001" customHeight="1" x14ac:dyDescent="0.25">
      <c r="A256" s="142">
        <v>5</v>
      </c>
      <c r="B256" s="205" t="s">
        <v>251</v>
      </c>
      <c r="C256" s="226">
        <f>Distt.Minor!C283</f>
        <v>5</v>
      </c>
      <c r="D256" s="226">
        <f>Distt.Minor!D283</f>
        <v>119.01</v>
      </c>
      <c r="E256" s="226">
        <f>Distt.Minor!E283</f>
        <v>236138.67</v>
      </c>
      <c r="F256" s="226">
        <f>Distt.Minor!F283</f>
        <v>271559470.5</v>
      </c>
      <c r="G256" s="226">
        <f>Distt.Minor!G283</f>
        <v>15070401.300000001</v>
      </c>
      <c r="H256" s="226">
        <f>Distt.Minor!H283</f>
        <v>35</v>
      </c>
    </row>
    <row r="257" spans="1:15" ht="17.100000000000001" customHeight="1" x14ac:dyDescent="0.25">
      <c r="A257" s="142">
        <v>6</v>
      </c>
      <c r="B257" s="205" t="s">
        <v>264</v>
      </c>
      <c r="C257" s="207">
        <f>Distt.Minor!C534</f>
        <v>30</v>
      </c>
      <c r="D257" s="207">
        <f>Distt.Minor!D534</f>
        <v>32.04</v>
      </c>
      <c r="E257" s="207">
        <f>Distt.Minor!E534</f>
        <v>364536.19</v>
      </c>
      <c r="F257" s="207">
        <f>Distt.Minor!F534</f>
        <v>400989809</v>
      </c>
      <c r="G257" s="207">
        <f>Distt.Minor!G534</f>
        <v>26645749</v>
      </c>
      <c r="H257" s="207">
        <f>Distt.Minor!H534</f>
        <v>520</v>
      </c>
    </row>
    <row r="258" spans="1:15" ht="17.100000000000001" customHeight="1" x14ac:dyDescent="0.25">
      <c r="A258" s="1336" t="s">
        <v>49</v>
      </c>
      <c r="B258" s="1337"/>
      <c r="C258" s="36">
        <f t="shared" ref="C258:H258" si="36">SUM(C252:C257)</f>
        <v>361</v>
      </c>
      <c r="D258" s="35">
        <f t="shared" si="36"/>
        <v>1956.57</v>
      </c>
      <c r="E258" s="36">
        <f t="shared" si="36"/>
        <v>4449671.5</v>
      </c>
      <c r="F258" s="36">
        <f t="shared" si="36"/>
        <v>5189674760</v>
      </c>
      <c r="G258" s="36">
        <f t="shared" si="36"/>
        <v>867073913.29999995</v>
      </c>
      <c r="H258" s="36">
        <f t="shared" si="36"/>
        <v>5413</v>
      </c>
      <c r="J258" s="264">
        <f>'Minor Minerals'!C304</f>
        <v>361</v>
      </c>
      <c r="K258" s="264">
        <f>'Minor Minerals'!D304</f>
        <v>1956.57</v>
      </c>
      <c r="L258" s="264">
        <f>'Minor Minerals'!E304</f>
        <v>4449671.5</v>
      </c>
      <c r="M258" s="264">
        <f>'Minor Minerals'!F304</f>
        <v>5189674760</v>
      </c>
      <c r="N258" s="264">
        <f>'Minor Minerals'!G304</f>
        <v>867073913.29999995</v>
      </c>
      <c r="O258" s="264">
        <f>'Minor Minerals'!H304</f>
        <v>5413</v>
      </c>
    </row>
    <row r="259" spans="1:15" ht="17.100000000000001" customHeight="1" x14ac:dyDescent="0.25">
      <c r="A259" s="40"/>
      <c r="B259" s="40"/>
      <c r="C259" s="37"/>
      <c r="D259" s="38"/>
      <c r="E259" s="39"/>
      <c r="F259" s="37"/>
      <c r="G259" s="39"/>
      <c r="H259" s="39"/>
      <c r="J259" s="130">
        <f>J258-C258</f>
        <v>0</v>
      </c>
      <c r="K259" s="130">
        <f t="shared" ref="K259:O259" si="37">K258-D258</f>
        <v>0</v>
      </c>
      <c r="L259" s="130">
        <f t="shared" si="37"/>
        <v>0</v>
      </c>
      <c r="M259" s="130">
        <f t="shared" si="37"/>
        <v>0</v>
      </c>
      <c r="N259" s="130">
        <f t="shared" si="37"/>
        <v>0</v>
      </c>
      <c r="O259" s="130">
        <f t="shared" si="37"/>
        <v>0</v>
      </c>
    </row>
    <row r="260" spans="1:15" ht="17.100000000000001" customHeight="1" x14ac:dyDescent="0.25">
      <c r="A260" s="1176" t="s">
        <v>61</v>
      </c>
      <c r="B260" s="1176"/>
      <c r="C260" s="1176"/>
      <c r="D260" s="1176"/>
      <c r="E260" s="1176"/>
      <c r="F260" s="1176"/>
      <c r="G260" s="1176"/>
      <c r="H260" s="1176"/>
    </row>
    <row r="261" spans="1:15" ht="17.100000000000001" customHeight="1" x14ac:dyDescent="0.25">
      <c r="A261" s="1155" t="s">
        <v>2</v>
      </c>
      <c r="B261" s="1150" t="s">
        <v>269</v>
      </c>
      <c r="C261" s="270" t="s">
        <v>4</v>
      </c>
      <c r="D261" s="270" t="s">
        <v>5</v>
      </c>
      <c r="E261" s="270" t="s">
        <v>6</v>
      </c>
      <c r="F261" s="270" t="s">
        <v>7</v>
      </c>
      <c r="G261" s="270" t="s">
        <v>8</v>
      </c>
      <c r="H261" s="270" t="s">
        <v>9</v>
      </c>
    </row>
    <row r="262" spans="1:15" ht="17.100000000000001" customHeight="1" x14ac:dyDescent="0.25">
      <c r="A262" s="1156"/>
      <c r="B262" s="1151"/>
      <c r="C262" s="2" t="s">
        <v>10</v>
      </c>
      <c r="D262" s="2" t="s">
        <v>51</v>
      </c>
      <c r="E262" s="2" t="s">
        <v>78</v>
      </c>
      <c r="F262" s="53" t="s">
        <v>79</v>
      </c>
      <c r="G262" s="53" t="s">
        <v>79</v>
      </c>
      <c r="H262" s="2" t="s">
        <v>12</v>
      </c>
    </row>
    <row r="263" spans="1:15" ht="17.100000000000001" customHeight="1" x14ac:dyDescent="0.25">
      <c r="A263" s="142">
        <v>1</v>
      </c>
      <c r="B263" s="584" t="s">
        <v>239</v>
      </c>
      <c r="C263" s="221">
        <f>Distt.Minor!C8</f>
        <v>99</v>
      </c>
      <c r="D263" s="221">
        <f>Distt.Minor!D8</f>
        <v>163.44</v>
      </c>
      <c r="E263" s="221">
        <f>Distt.Minor!E8</f>
        <v>696006.28</v>
      </c>
      <c r="F263" s="221">
        <f>Distt.Minor!F8</f>
        <v>1286382790</v>
      </c>
      <c r="G263" s="221">
        <f>Distt.Minor!G8</f>
        <v>212757442</v>
      </c>
      <c r="H263" s="221">
        <f>Distt.Minor!H8</f>
        <v>725</v>
      </c>
    </row>
    <row r="264" spans="1:15" ht="17.100000000000001" customHeight="1" x14ac:dyDescent="0.25">
      <c r="A264" s="142">
        <v>2</v>
      </c>
      <c r="B264" s="584" t="s">
        <v>270</v>
      </c>
      <c r="C264" s="64">
        <f>Distt.Minor!C26</f>
        <v>134</v>
      </c>
      <c r="D264" s="64">
        <f>Distt.Minor!D26</f>
        <v>194.83</v>
      </c>
      <c r="E264" s="64">
        <f>Distt.Minor!E26</f>
        <v>2205219</v>
      </c>
      <c r="F264" s="64">
        <f>Distt.Minor!F26</f>
        <v>4079655150</v>
      </c>
      <c r="G264" s="64">
        <f>Distt.Minor!G26</f>
        <v>334949730</v>
      </c>
      <c r="H264" s="64">
        <f>Distt.Minor!H26</f>
        <v>1750</v>
      </c>
    </row>
    <row r="265" spans="1:15" ht="17.100000000000001" customHeight="1" x14ac:dyDescent="0.25">
      <c r="A265" s="142">
        <v>3</v>
      </c>
      <c r="B265" s="584" t="s">
        <v>241</v>
      </c>
      <c r="C265" s="153">
        <f>Distt.Minor!C45</f>
        <v>89</v>
      </c>
      <c r="D265" s="153">
        <f>Distt.Minor!D45</f>
        <v>150.77000000000001</v>
      </c>
      <c r="E265" s="153">
        <f>Distt.Minor!E45</f>
        <v>889716.54</v>
      </c>
      <c r="F265" s="153">
        <f>Distt.Minor!F45</f>
        <v>1601489772</v>
      </c>
      <c r="G265" s="153">
        <f>Distt.Minor!G45</f>
        <v>255455266.43000001</v>
      </c>
      <c r="H265" s="153">
        <f>Distt.Minor!H45</f>
        <v>1020</v>
      </c>
    </row>
    <row r="266" spans="1:15" ht="17.100000000000001" customHeight="1" x14ac:dyDescent="0.25">
      <c r="A266" s="142">
        <v>4</v>
      </c>
      <c r="B266" s="584" t="s">
        <v>244</v>
      </c>
      <c r="C266" s="124">
        <f>Distt.Minor!C115</f>
        <v>26</v>
      </c>
      <c r="D266" s="124" t="str">
        <f>Distt.Minor!D115</f>
        <v>40..8</v>
      </c>
      <c r="E266" s="124">
        <f>Distt.Minor!E115</f>
        <v>55734.06</v>
      </c>
      <c r="F266" s="124">
        <f>Distt.Minor!F115</f>
        <v>103108011</v>
      </c>
      <c r="G266" s="124">
        <f>Distt.Minor!G115</f>
        <v>9117305</v>
      </c>
      <c r="H266" s="124">
        <f>Distt.Minor!H115</f>
        <v>95</v>
      </c>
    </row>
    <row r="267" spans="1:15" ht="17.100000000000001" customHeight="1" x14ac:dyDescent="0.25">
      <c r="A267" s="142">
        <v>5</v>
      </c>
      <c r="B267" s="584" t="s">
        <v>246</v>
      </c>
      <c r="C267" s="153">
        <f>Distt.Minor!C149</f>
        <v>11</v>
      </c>
      <c r="D267" s="153">
        <f>Distt.Minor!D149</f>
        <v>31.82</v>
      </c>
      <c r="E267" s="153">
        <f>Distt.Minor!E149</f>
        <v>320014.40999999997</v>
      </c>
      <c r="F267" s="153">
        <f>Distt.Minor!F149</f>
        <v>48002161.5</v>
      </c>
      <c r="G267" s="153">
        <f>Distt.Minor!G149</f>
        <v>14692232</v>
      </c>
      <c r="H267" s="153">
        <f>Distt.Minor!H149</f>
        <v>45</v>
      </c>
    </row>
    <row r="268" spans="1:15" ht="17.100000000000001" customHeight="1" x14ac:dyDescent="0.25">
      <c r="A268" s="142">
        <v>6</v>
      </c>
      <c r="B268" s="584" t="s">
        <v>247</v>
      </c>
      <c r="C268" s="153">
        <f>Distt.Minor!C176</f>
        <v>13</v>
      </c>
      <c r="D268" s="153">
        <f>Distt.Minor!D176</f>
        <v>46.39</v>
      </c>
      <c r="E268" s="153">
        <f>Distt.Minor!E176</f>
        <v>3112</v>
      </c>
      <c r="F268" s="153">
        <f>Distt.Minor!F176</f>
        <v>5457950</v>
      </c>
      <c r="G268" s="153">
        <f>Distt.Minor!G176</f>
        <v>6264201</v>
      </c>
      <c r="H268" s="153">
        <f>Distt.Minor!H176</f>
        <v>61</v>
      </c>
    </row>
    <row r="269" spans="1:15" ht="17.100000000000001" customHeight="1" x14ac:dyDescent="0.25">
      <c r="A269" s="142">
        <v>7</v>
      </c>
      <c r="B269" s="584" t="s">
        <v>283</v>
      </c>
      <c r="C269" s="142">
        <f>Distt.Minor!C190</f>
        <v>15</v>
      </c>
      <c r="D269" s="142">
        <f>Distt.Minor!D190</f>
        <v>37.17</v>
      </c>
      <c r="E269" s="142">
        <f>Distt.Minor!E190</f>
        <v>7927.76</v>
      </c>
      <c r="F269" s="142">
        <f>Distt.Minor!F190</f>
        <v>14666356</v>
      </c>
      <c r="G269" s="142">
        <f>Distt.Minor!G190</f>
        <v>6214159</v>
      </c>
      <c r="H269" s="142">
        <f>Distt.Minor!H190</f>
        <v>6</v>
      </c>
    </row>
    <row r="270" spans="1:15" ht="17.100000000000001" customHeight="1" x14ac:dyDescent="0.25">
      <c r="A270" s="142">
        <v>8</v>
      </c>
      <c r="B270" s="584" t="s">
        <v>248</v>
      </c>
      <c r="C270" s="153">
        <f>Distt.Minor!C203</f>
        <v>2</v>
      </c>
      <c r="D270" s="153">
        <f>Distt.Minor!D203</f>
        <v>5.2957999999999998</v>
      </c>
      <c r="E270" s="153">
        <f>Distt.Minor!E203</f>
        <v>3957</v>
      </c>
      <c r="F270" s="153">
        <f>Distt.Minor!F203</f>
        <v>7122600</v>
      </c>
      <c r="G270" s="153">
        <f>Distt.Minor!G203</f>
        <v>733200</v>
      </c>
      <c r="H270" s="153">
        <f>Distt.Minor!H203</f>
        <v>5</v>
      </c>
    </row>
    <row r="271" spans="1:15" ht="17.100000000000001" customHeight="1" x14ac:dyDescent="0.25">
      <c r="A271" s="142">
        <v>9</v>
      </c>
      <c r="B271" s="584" t="s">
        <v>249</v>
      </c>
      <c r="C271" s="142">
        <f>Distt.Minor!C234</f>
        <v>0</v>
      </c>
      <c r="D271" s="142">
        <f>Distt.Minor!D234</f>
        <v>0</v>
      </c>
      <c r="E271" s="142">
        <f>Distt.Minor!E234</f>
        <v>0</v>
      </c>
      <c r="F271" s="142">
        <f>Distt.Minor!F234</f>
        <v>0</v>
      </c>
      <c r="G271" s="142">
        <f>Distt.Minor!G234</f>
        <v>0</v>
      </c>
      <c r="H271" s="142">
        <f>Distt.Minor!H234</f>
        <v>0</v>
      </c>
    </row>
    <row r="272" spans="1:15" ht="17.100000000000001" customHeight="1" x14ac:dyDescent="0.25">
      <c r="A272" s="142">
        <v>10</v>
      </c>
      <c r="B272" s="584" t="s">
        <v>251</v>
      </c>
      <c r="C272" s="142">
        <f>Distt.Minor!C280</f>
        <v>28</v>
      </c>
      <c r="D272" s="142">
        <f>Distt.Minor!D280</f>
        <v>52.54</v>
      </c>
      <c r="E272" s="142">
        <f>Distt.Minor!E280</f>
        <v>159209.81</v>
      </c>
      <c r="F272" s="142">
        <f>Distt.Minor!F280</f>
        <v>294538148.5</v>
      </c>
      <c r="G272" s="142">
        <f>Distt.Minor!G280</f>
        <v>23132656.100000001</v>
      </c>
      <c r="H272" s="142">
        <f>Distt.Minor!H280</f>
        <v>215</v>
      </c>
    </row>
    <row r="273" spans="1:15" ht="17.100000000000001" customHeight="1" x14ac:dyDescent="0.25">
      <c r="A273" s="142">
        <v>11</v>
      </c>
      <c r="B273" s="584" t="s">
        <v>271</v>
      </c>
      <c r="C273" s="142">
        <f>Distt.Minor!C259</f>
        <v>43</v>
      </c>
      <c r="D273" s="142">
        <f>Distt.Minor!D259</f>
        <v>150.6</v>
      </c>
      <c r="E273" s="142">
        <f>Distt.Minor!E259</f>
        <v>39416.089999999997</v>
      </c>
      <c r="F273" s="142">
        <f>Distt.Minor!F259</f>
        <v>72919766.5</v>
      </c>
      <c r="G273" s="142">
        <f>Distt.Minor!G259</f>
        <v>12613148.800000001</v>
      </c>
      <c r="H273" s="142">
        <f>Distt.Minor!H259</f>
        <v>230</v>
      </c>
    </row>
    <row r="274" spans="1:15" ht="17.100000000000001" customHeight="1" x14ac:dyDescent="0.25">
      <c r="A274" s="142">
        <v>12</v>
      </c>
      <c r="B274" s="584" t="s">
        <v>255</v>
      </c>
      <c r="C274" s="142">
        <f>Distt.Minor!C336</f>
        <v>9</v>
      </c>
      <c r="D274" s="142">
        <f>Distt.Minor!D336</f>
        <v>21.481999999999999</v>
      </c>
      <c r="E274" s="142">
        <f>Distt.Minor!E336</f>
        <v>1323</v>
      </c>
      <c r="F274" s="142">
        <f>Distt.Minor!F336</f>
        <v>2447550</v>
      </c>
      <c r="G274" s="142">
        <f>Distt.Minor!G336</f>
        <v>597000</v>
      </c>
      <c r="H274" s="142">
        <f>Distt.Minor!H336</f>
        <v>21</v>
      </c>
    </row>
    <row r="275" spans="1:15" ht="17.100000000000001" customHeight="1" x14ac:dyDescent="0.25">
      <c r="A275" s="142">
        <v>13</v>
      </c>
      <c r="B275" s="584" t="s">
        <v>256</v>
      </c>
      <c r="C275" s="142">
        <f>Distt.Minor!C359</f>
        <v>6</v>
      </c>
      <c r="D275" s="142">
        <f>Distt.Minor!D359</f>
        <v>20.85</v>
      </c>
      <c r="E275" s="142">
        <f>Distt.Minor!E359</f>
        <v>16620.54</v>
      </c>
      <c r="F275" s="142">
        <f>Distt.Minor!F359</f>
        <v>30747999</v>
      </c>
      <c r="G275" s="142">
        <f>Distt.Minor!G359</f>
        <v>385000</v>
      </c>
      <c r="H275" s="142">
        <f>Distt.Minor!H359</f>
        <v>155</v>
      </c>
    </row>
    <row r="276" spans="1:15" ht="17.100000000000001" customHeight="1" x14ac:dyDescent="0.25">
      <c r="A276" s="142">
        <v>14</v>
      </c>
      <c r="B276" s="584" t="s">
        <v>258</v>
      </c>
      <c r="C276" s="142">
        <f>Distt.Minor!C403</f>
        <v>0</v>
      </c>
      <c r="D276" s="142">
        <f>Distt.Minor!D403</f>
        <v>0</v>
      </c>
      <c r="E276" s="142">
        <f>Distt.Minor!E403</f>
        <v>2321113</v>
      </c>
      <c r="F276" s="142">
        <f>Distt.Minor!F403</f>
        <v>4294059050</v>
      </c>
      <c r="G276" s="142">
        <v>0</v>
      </c>
      <c r="H276" s="142">
        <f>Distt.Minor!H403</f>
        <v>10700</v>
      </c>
    </row>
    <row r="277" spans="1:15" ht="17.100000000000001" customHeight="1" x14ac:dyDescent="0.25">
      <c r="A277" s="142">
        <v>15</v>
      </c>
      <c r="B277" s="584" t="s">
        <v>259</v>
      </c>
      <c r="C277" s="204">
        <f>Distt.Minor!C421</f>
        <v>1</v>
      </c>
      <c r="D277" s="204">
        <f>Distt.Minor!D421</f>
        <v>0</v>
      </c>
      <c r="E277" s="204">
        <f>Distt.Minor!E421</f>
        <v>0</v>
      </c>
      <c r="F277" s="204">
        <f>Distt.Minor!F421</f>
        <v>0</v>
      </c>
      <c r="G277" s="204">
        <f>Distt.Minor!G421</f>
        <v>0</v>
      </c>
      <c r="H277" s="204">
        <f>Distt.Minor!H421</f>
        <v>0</v>
      </c>
    </row>
    <row r="278" spans="1:15" ht="17.100000000000001" customHeight="1" x14ac:dyDescent="0.25">
      <c r="A278" s="142">
        <v>16</v>
      </c>
      <c r="B278" s="584" t="s">
        <v>260</v>
      </c>
      <c r="C278" s="153">
        <f>Distt.Minor!C440</f>
        <v>17</v>
      </c>
      <c r="D278" s="153">
        <f>Distt.Minor!D440</f>
        <v>33</v>
      </c>
      <c r="E278" s="153">
        <f>Distt.Minor!E440</f>
        <v>571211.1</v>
      </c>
      <c r="F278" s="153">
        <f>Distt.Minor!F440</f>
        <v>1028179980</v>
      </c>
      <c r="G278" s="153">
        <f>Distt.Minor!G440</f>
        <v>29832386.050000001</v>
      </c>
      <c r="H278" s="153">
        <f>Distt.Minor!H440</f>
        <v>140</v>
      </c>
    </row>
    <row r="279" spans="1:15" ht="17.100000000000001" customHeight="1" x14ac:dyDescent="0.25">
      <c r="A279" s="142">
        <v>17</v>
      </c>
      <c r="B279" s="584" t="s">
        <v>274</v>
      </c>
      <c r="C279" s="124">
        <f>Distt.Minor!C459</f>
        <v>961</v>
      </c>
      <c r="D279" s="124">
        <f>Distt.Minor!D459</f>
        <v>1229.6693</v>
      </c>
      <c r="E279" s="124">
        <f>Distt.Minor!E459</f>
        <v>4440547.2799999993</v>
      </c>
      <c r="F279" s="124">
        <f>Distt.Minor!F459</f>
        <v>8118373466.2609997</v>
      </c>
      <c r="G279" s="124">
        <f>Distt.Minor!G459</f>
        <v>1644363483</v>
      </c>
      <c r="H279" s="124">
        <f>Distt.Minor!H459</f>
        <v>6234</v>
      </c>
    </row>
    <row r="280" spans="1:15" ht="17.100000000000001" customHeight="1" x14ac:dyDescent="0.25">
      <c r="A280" s="142">
        <v>18</v>
      </c>
      <c r="B280" s="584" t="s">
        <v>263</v>
      </c>
      <c r="C280" s="142">
        <f>Distt.Minor!C509</f>
        <v>26</v>
      </c>
      <c r="D280" s="142">
        <f>Distt.Minor!D509</f>
        <v>496.7</v>
      </c>
      <c r="E280" s="142">
        <f>Distt.Minor!E509</f>
        <v>211541.53</v>
      </c>
      <c r="F280" s="142">
        <f>Distt.Minor!F509</f>
        <v>403282028.5</v>
      </c>
      <c r="G280" s="142">
        <f>Distt.Minor!G509</f>
        <v>38843833.75</v>
      </c>
      <c r="H280" s="142">
        <f>Distt.Minor!H509</f>
        <v>225</v>
      </c>
    </row>
    <row r="281" spans="1:15" ht="17.100000000000001" customHeight="1" x14ac:dyDescent="0.25">
      <c r="A281" s="142">
        <v>19</v>
      </c>
      <c r="B281" s="584" t="s">
        <v>264</v>
      </c>
      <c r="C281" s="207">
        <f>Distt.Minor!C531</f>
        <v>80</v>
      </c>
      <c r="D281" s="207">
        <f>Distt.Minor!D531</f>
        <v>82.05</v>
      </c>
      <c r="E281" s="207">
        <f>Distt.Minor!E531</f>
        <v>680263.06</v>
      </c>
      <c r="F281" s="207">
        <f>Distt.Minor!F531</f>
        <v>1258486661</v>
      </c>
      <c r="G281" s="207">
        <f>Distt.Minor!G531</f>
        <v>95081181</v>
      </c>
      <c r="H281" s="207">
        <f>Distt.Minor!H531</f>
        <v>1350</v>
      </c>
    </row>
    <row r="282" spans="1:15" ht="17.100000000000001" customHeight="1" x14ac:dyDescent="0.25">
      <c r="A282" s="142">
        <v>20</v>
      </c>
      <c r="B282" s="584" t="s">
        <v>266</v>
      </c>
      <c r="C282" s="153">
        <f>Distt.Minor!C565</f>
        <v>106</v>
      </c>
      <c r="D282" s="153">
        <f>Distt.Minor!D565</f>
        <v>153.42000000000002</v>
      </c>
      <c r="E282" s="153">
        <f>Distt.Minor!E565</f>
        <v>252376.69999999998</v>
      </c>
      <c r="F282" s="153">
        <f>Distt.Minor!F565</f>
        <v>460496795</v>
      </c>
      <c r="G282" s="153">
        <f>Distt.Minor!G565</f>
        <v>78037669</v>
      </c>
      <c r="H282" s="153">
        <f>Distt.Minor!H565</f>
        <v>670</v>
      </c>
    </row>
    <row r="283" spans="1:15" ht="17.100000000000001" customHeight="1" x14ac:dyDescent="0.25">
      <c r="A283" s="1336" t="s">
        <v>49</v>
      </c>
      <c r="B283" s="1337"/>
      <c r="C283" s="36">
        <f t="shared" ref="C283:H283" si="38">SUM(C263:C282)</f>
        <v>1666</v>
      </c>
      <c r="D283" s="35">
        <f t="shared" si="38"/>
        <v>2870.0271000000002</v>
      </c>
      <c r="E283" s="34">
        <f t="shared" si="38"/>
        <v>12875309.159999998</v>
      </c>
      <c r="F283" s="36">
        <f t="shared" si="38"/>
        <v>23109416235.261002</v>
      </c>
      <c r="G283" s="34">
        <f t="shared" si="38"/>
        <v>2763069893.1300001</v>
      </c>
      <c r="H283" s="34">
        <f t="shared" si="38"/>
        <v>23647</v>
      </c>
      <c r="J283" s="263">
        <f>'Minor Minerals'!C337</f>
        <v>1666</v>
      </c>
      <c r="K283" s="263">
        <f>'Minor Minerals'!D337</f>
        <v>2871.0271000000007</v>
      </c>
      <c r="L283" s="263">
        <f>'Minor Minerals'!E337</f>
        <v>12875309.16</v>
      </c>
      <c r="M283" s="263">
        <f>'Minor Minerals'!F337</f>
        <v>23109416235.261002</v>
      </c>
      <c r="N283" s="263">
        <f>'Minor Minerals'!G337</f>
        <v>3171891893.1300001</v>
      </c>
      <c r="O283" s="263">
        <f>'Minor Minerals'!H337</f>
        <v>23647</v>
      </c>
    </row>
    <row r="284" spans="1:15" ht="17.100000000000001" customHeight="1" x14ac:dyDescent="0.25">
      <c r="A284" s="40"/>
      <c r="B284" s="40"/>
      <c r="C284" s="42"/>
      <c r="D284" s="43"/>
      <c r="E284" s="44"/>
      <c r="F284" s="42"/>
      <c r="G284" s="44"/>
      <c r="H284" s="44"/>
      <c r="J284" s="136">
        <f>J283-C283</f>
        <v>0</v>
      </c>
      <c r="K284" s="136">
        <f t="shared" ref="K284:O284" si="39">K283-D283</f>
        <v>1.0000000000004547</v>
      </c>
      <c r="L284" s="136">
        <f t="shared" si="39"/>
        <v>0</v>
      </c>
      <c r="M284" s="136">
        <f t="shared" si="39"/>
        <v>0</v>
      </c>
      <c r="N284" s="136">
        <f t="shared" si="39"/>
        <v>408822000</v>
      </c>
      <c r="O284" s="136">
        <f t="shared" si="39"/>
        <v>0</v>
      </c>
    </row>
    <row r="285" spans="1:15" ht="17.100000000000001" customHeight="1" x14ac:dyDescent="0.25">
      <c r="A285" s="1176" t="s">
        <v>145</v>
      </c>
      <c r="B285" s="1176"/>
      <c r="C285" s="1176"/>
      <c r="D285" s="1176"/>
      <c r="E285" s="1176"/>
      <c r="F285" s="1176"/>
      <c r="G285" s="1176"/>
      <c r="H285" s="1176"/>
    </row>
    <row r="286" spans="1:15" ht="17.100000000000001" customHeight="1" x14ac:dyDescent="0.25">
      <c r="A286" s="1155" t="s">
        <v>2</v>
      </c>
      <c r="B286" s="1150" t="s">
        <v>269</v>
      </c>
      <c r="C286" s="270" t="s">
        <v>4</v>
      </c>
      <c r="D286" s="270" t="s">
        <v>5</v>
      </c>
      <c r="E286" s="270" t="s">
        <v>6</v>
      </c>
      <c r="F286" s="270" t="s">
        <v>7</v>
      </c>
      <c r="G286" s="270" t="s">
        <v>8</v>
      </c>
      <c r="H286" s="270" t="s">
        <v>9</v>
      </c>
    </row>
    <row r="287" spans="1:15" ht="17.100000000000001" customHeight="1" x14ac:dyDescent="0.25">
      <c r="A287" s="1156"/>
      <c r="B287" s="1151"/>
      <c r="C287" s="2" t="s">
        <v>10</v>
      </c>
      <c r="D287" s="2" t="s">
        <v>51</v>
      </c>
      <c r="E287" s="2" t="s">
        <v>78</v>
      </c>
      <c r="F287" s="53" t="s">
        <v>79</v>
      </c>
      <c r="G287" s="53" t="s">
        <v>79</v>
      </c>
      <c r="H287" s="2" t="s">
        <v>12</v>
      </c>
    </row>
    <row r="288" spans="1:15" ht="17.100000000000001" customHeight="1" x14ac:dyDescent="0.25">
      <c r="A288" s="124">
        <v>1</v>
      </c>
      <c r="B288" s="584" t="s">
        <v>239</v>
      </c>
      <c r="C288" s="64">
        <f>Distt.Minor!C10</f>
        <v>304</v>
      </c>
      <c r="D288" s="64">
        <f>Distt.Minor!D10</f>
        <v>325.10999999999996</v>
      </c>
      <c r="E288" s="64">
        <f>Distt.Minor!E10</f>
        <v>2834687.34</v>
      </c>
      <c r="F288" s="64">
        <f>Distt.Minor!F10</f>
        <v>552764005.70000005</v>
      </c>
      <c r="G288" s="64">
        <f>Distt.Minor!G10</f>
        <v>112211849</v>
      </c>
      <c r="H288" s="64">
        <f>Distt.Minor!H10</f>
        <v>1000</v>
      </c>
    </row>
    <row r="289" spans="1:8" ht="17.100000000000001" customHeight="1" x14ac:dyDescent="0.25">
      <c r="A289" s="124">
        <v>2</v>
      </c>
      <c r="B289" s="584" t="s">
        <v>270</v>
      </c>
      <c r="C289" s="224">
        <f>Distt.Minor!C27</f>
        <v>164</v>
      </c>
      <c r="D289" s="224">
        <f>Distt.Minor!D27</f>
        <v>154.69</v>
      </c>
      <c r="E289" s="224">
        <f>Distt.Minor!E27</f>
        <v>3799044</v>
      </c>
      <c r="F289" s="224">
        <f>Distt.Minor!F27</f>
        <v>740813580</v>
      </c>
      <c r="G289" s="224">
        <f>Distt.Minor!G27</f>
        <v>167157936</v>
      </c>
      <c r="H289" s="224">
        <f>Distt.Minor!H27</f>
        <v>1300</v>
      </c>
    </row>
    <row r="290" spans="1:8" ht="17.100000000000001" customHeight="1" x14ac:dyDescent="0.25">
      <c r="A290" s="124">
        <v>3</v>
      </c>
      <c r="B290" s="584" t="s">
        <v>241</v>
      </c>
      <c r="C290" s="207">
        <f>Distt.Minor!C47</f>
        <v>57</v>
      </c>
      <c r="D290" s="207">
        <f>Distt.Minor!D47</f>
        <v>59.68</v>
      </c>
      <c r="E290" s="207">
        <f>Distt.Minor!E47</f>
        <v>496940.99</v>
      </c>
      <c r="F290" s="207">
        <f>Distt.Minor!F47</f>
        <v>96903493.049999997</v>
      </c>
      <c r="G290" s="207">
        <f>Distt.Minor!G47</f>
        <v>35930537.299999997</v>
      </c>
      <c r="H290" s="207">
        <f>Distt.Minor!H47</f>
        <v>350</v>
      </c>
    </row>
    <row r="291" spans="1:8" ht="17.100000000000001" customHeight="1" x14ac:dyDescent="0.25">
      <c r="A291" s="124">
        <v>4</v>
      </c>
      <c r="B291" s="584" t="s">
        <v>281</v>
      </c>
      <c r="C291" s="221">
        <f>Distt.Minor!C79</f>
        <v>41</v>
      </c>
      <c r="D291" s="221">
        <f>Distt.Minor!D79</f>
        <v>41.644300000000001</v>
      </c>
      <c r="E291" s="221">
        <f>Distt.Minor!E79</f>
        <v>428544.71</v>
      </c>
      <c r="F291" s="221">
        <f>Distt.Minor!F79</f>
        <v>83566218.450000003</v>
      </c>
      <c r="G291" s="221">
        <f>Distt.Minor!G79</f>
        <v>134316505</v>
      </c>
      <c r="H291" s="221">
        <f>Distt.Minor!H79</f>
        <v>118</v>
      </c>
    </row>
    <row r="292" spans="1:8" ht="17.100000000000001" customHeight="1" x14ac:dyDescent="0.25">
      <c r="A292" s="124">
        <v>5</v>
      </c>
      <c r="B292" s="584" t="s">
        <v>242</v>
      </c>
      <c r="C292" s="153">
        <f>Distt.Minor!C63</f>
        <v>370</v>
      </c>
      <c r="D292" s="153">
        <f>Distt.Minor!D63</f>
        <v>387.66</v>
      </c>
      <c r="E292" s="153">
        <f>Distt.Minor!E63</f>
        <v>4995144.1900000004</v>
      </c>
      <c r="F292" s="153">
        <f>Distt.Minor!F63</f>
        <v>974053117</v>
      </c>
      <c r="G292" s="153">
        <f>Distt.Minor!G63</f>
        <v>222623851.90000001</v>
      </c>
      <c r="H292" s="153">
        <f>Distt.Minor!H63</f>
        <v>2850</v>
      </c>
    </row>
    <row r="293" spans="1:8" ht="17.100000000000001" customHeight="1" x14ac:dyDescent="0.25">
      <c r="A293" s="124">
        <v>6</v>
      </c>
      <c r="B293" s="584" t="s">
        <v>243</v>
      </c>
      <c r="C293" s="223">
        <f>Distt.Minor!C91</f>
        <v>575</v>
      </c>
      <c r="D293" s="223">
        <f>Distt.Minor!D91</f>
        <v>582.6</v>
      </c>
      <c r="E293" s="223">
        <f>Distt.Minor!E91</f>
        <v>23430426.010000002</v>
      </c>
      <c r="F293" s="223">
        <f>Distt.Minor!F91</f>
        <v>4334628812</v>
      </c>
      <c r="G293" s="223">
        <f>Distt.Minor!G91</f>
        <v>1280462167.8</v>
      </c>
      <c r="H293" s="223">
        <f>Distt.Minor!H91</f>
        <v>3050</v>
      </c>
    </row>
    <row r="294" spans="1:8" ht="17.100000000000001" customHeight="1" x14ac:dyDescent="0.25">
      <c r="A294" s="124">
        <v>7</v>
      </c>
      <c r="B294" s="584" t="s">
        <v>244</v>
      </c>
      <c r="C294" s="224">
        <f>Distt.Minor!C107</f>
        <v>162</v>
      </c>
      <c r="D294" s="224">
        <f>Distt.Minor!D107</f>
        <v>164.59</v>
      </c>
      <c r="E294" s="224">
        <f>Distt.Minor!E107</f>
        <v>1551543.87</v>
      </c>
      <c r="F294" s="224">
        <f>Distt.Minor!F107</f>
        <v>302624104.69999999</v>
      </c>
      <c r="G294" s="224">
        <f>Distt.Minor!G107</f>
        <v>48730175</v>
      </c>
      <c r="H294" s="224">
        <f>Distt.Minor!H107</f>
        <v>3365</v>
      </c>
    </row>
    <row r="295" spans="1:8" ht="17.100000000000001" customHeight="1" x14ac:dyDescent="0.25">
      <c r="A295" s="124">
        <v>8</v>
      </c>
      <c r="B295" s="584" t="s">
        <v>245</v>
      </c>
      <c r="C295" s="153">
        <f>Distt.Minor!C135</f>
        <v>12</v>
      </c>
      <c r="D295" s="153">
        <f>Distt.Minor!D135</f>
        <v>12</v>
      </c>
      <c r="E295" s="153">
        <f>Distt.Minor!E135</f>
        <v>91687.98</v>
      </c>
      <c r="F295" s="153">
        <f>Distt.Minor!F135</f>
        <v>17879156.100000001</v>
      </c>
      <c r="G295" s="153">
        <f>Distt.Minor!G135</f>
        <v>2875100</v>
      </c>
      <c r="H295" s="153">
        <f>Distt.Minor!H135</f>
        <v>72</v>
      </c>
    </row>
    <row r="296" spans="1:8" ht="17.100000000000001" customHeight="1" x14ac:dyDescent="0.25">
      <c r="A296" s="124">
        <v>9</v>
      </c>
      <c r="B296" s="584" t="s">
        <v>246</v>
      </c>
      <c r="C296" s="124">
        <f>Distt.Minor!C148</f>
        <v>79</v>
      </c>
      <c r="D296" s="124">
        <f>Distt.Minor!D148</f>
        <v>80.040000000000006</v>
      </c>
      <c r="E296" s="124">
        <f>Distt.Minor!E148</f>
        <v>2002756.15</v>
      </c>
      <c r="F296" s="124">
        <f>Distt.Minor!F148</f>
        <v>400551230</v>
      </c>
      <c r="G296" s="124">
        <f>Distt.Minor!G148</f>
        <v>62803481</v>
      </c>
      <c r="H296" s="124">
        <f>Distt.Minor!H148</f>
        <v>140</v>
      </c>
    </row>
    <row r="297" spans="1:8" ht="17.100000000000001" customHeight="1" x14ac:dyDescent="0.25">
      <c r="A297" s="124">
        <v>10</v>
      </c>
      <c r="B297" s="584" t="s">
        <v>247</v>
      </c>
      <c r="C297" s="215">
        <f>Distt.Minor!C164</f>
        <v>27</v>
      </c>
      <c r="D297" s="215">
        <f>Distt.Minor!D164</f>
        <v>30.17</v>
      </c>
      <c r="E297" s="215">
        <f>Distt.Minor!E164</f>
        <v>95220</v>
      </c>
      <c r="F297" s="215">
        <f>Distt.Minor!F164</f>
        <v>17139600</v>
      </c>
      <c r="G297" s="215">
        <f>Distt.Minor!G164</f>
        <v>5966127</v>
      </c>
      <c r="H297" s="215">
        <f>Distt.Minor!H164</f>
        <v>70</v>
      </c>
    </row>
    <row r="298" spans="1:8" ht="17.100000000000001" customHeight="1" x14ac:dyDescent="0.25">
      <c r="A298" s="124">
        <v>11</v>
      </c>
      <c r="B298" s="584" t="s">
        <v>283</v>
      </c>
      <c r="C298" s="153">
        <f>Distt.Minor!C191</f>
        <v>155</v>
      </c>
      <c r="D298" s="153">
        <f>Distt.Minor!D191</f>
        <v>165.95</v>
      </c>
      <c r="E298" s="153">
        <f>Distt.Minor!E191</f>
        <v>6058050</v>
      </c>
      <c r="F298" s="153">
        <f>Distt.Minor!F191</f>
        <v>1181319764</v>
      </c>
      <c r="G298" s="153">
        <f>Distt.Minor!G191</f>
        <v>354368566</v>
      </c>
      <c r="H298" s="153">
        <f>Distt.Minor!H191</f>
        <v>350</v>
      </c>
    </row>
    <row r="299" spans="1:8" ht="17.100000000000001" customHeight="1" x14ac:dyDescent="0.25">
      <c r="A299" s="124">
        <v>12</v>
      </c>
      <c r="B299" s="584" t="s">
        <v>248</v>
      </c>
      <c r="C299" s="124">
        <f>Distt.Minor!C202</f>
        <v>106</v>
      </c>
      <c r="D299" s="124">
        <f>Distt.Minor!D202</f>
        <v>230</v>
      </c>
      <c r="E299" s="124">
        <f>Distt.Minor!E202</f>
        <v>862882</v>
      </c>
      <c r="F299" s="124">
        <f>Distt.Minor!F202</f>
        <v>198462860</v>
      </c>
      <c r="G299" s="124">
        <f>Distt.Minor!G202</f>
        <v>91908013</v>
      </c>
      <c r="H299" s="124">
        <f>Distt.Minor!H202</f>
        <v>340</v>
      </c>
    </row>
    <row r="300" spans="1:8" ht="17.100000000000001" customHeight="1" x14ac:dyDescent="0.25">
      <c r="A300" s="124">
        <v>13</v>
      </c>
      <c r="B300" s="584" t="s">
        <v>284</v>
      </c>
      <c r="C300" s="227">
        <f>Distt.Minor!C222</f>
        <v>16</v>
      </c>
      <c r="D300" s="227">
        <f>Distt.Minor!D222</f>
        <v>158.73310000000001</v>
      </c>
      <c r="E300" s="227">
        <f>Distt.Minor!E222</f>
        <v>15180.5</v>
      </c>
      <c r="F300" s="227">
        <f>Distt.Minor!F222</f>
        <v>2960197.5</v>
      </c>
      <c r="G300" s="227">
        <f>Distt.Minor!G222</f>
        <v>333971</v>
      </c>
      <c r="H300" s="227">
        <f>Distt.Minor!H222</f>
        <v>125</v>
      </c>
    </row>
    <row r="301" spans="1:8" ht="17.100000000000001" customHeight="1" x14ac:dyDescent="0.25">
      <c r="A301" s="124">
        <v>14</v>
      </c>
      <c r="B301" s="584" t="s">
        <v>249</v>
      </c>
      <c r="C301" s="207">
        <f>Distt.Minor!C233</f>
        <v>26</v>
      </c>
      <c r="D301" s="207">
        <f>Distt.Minor!D233</f>
        <v>29.24</v>
      </c>
      <c r="E301" s="207">
        <f>Distt.Minor!E233</f>
        <v>260301.66</v>
      </c>
      <c r="F301" s="207">
        <f>Distt.Minor!F233</f>
        <v>50758823.700000003</v>
      </c>
      <c r="G301" s="207">
        <f>Distt.Minor!G233</f>
        <v>13712572</v>
      </c>
      <c r="H301" s="207">
        <f>Distt.Minor!H233</f>
        <v>200</v>
      </c>
    </row>
    <row r="302" spans="1:8" ht="17.100000000000001" customHeight="1" x14ac:dyDescent="0.25">
      <c r="A302" s="124">
        <v>15</v>
      </c>
      <c r="B302" s="584" t="s">
        <v>251</v>
      </c>
      <c r="C302" s="207">
        <f>Distt.Minor!C279</f>
        <v>961</v>
      </c>
      <c r="D302" s="207">
        <f>Distt.Minor!D279</f>
        <v>953.85</v>
      </c>
      <c r="E302" s="207">
        <f>Distt.Minor!E279</f>
        <v>19113201.25</v>
      </c>
      <c r="F302" s="207">
        <f>Distt.Minor!F279</f>
        <v>3789582983</v>
      </c>
      <c r="G302" s="207">
        <f>Distt.Minor!G279</f>
        <v>322812398.41999996</v>
      </c>
      <c r="H302" s="207">
        <f>Distt.Minor!H279</f>
        <v>11700</v>
      </c>
    </row>
    <row r="303" spans="1:8" ht="17.100000000000001" customHeight="1" x14ac:dyDescent="0.25">
      <c r="A303" s="124">
        <v>16</v>
      </c>
      <c r="B303" s="584" t="s">
        <v>271</v>
      </c>
      <c r="C303" s="153">
        <f>Distt.Minor!C265</f>
        <v>42</v>
      </c>
      <c r="D303" s="153">
        <f>Distt.Minor!D265</f>
        <v>45.75</v>
      </c>
      <c r="E303" s="153">
        <f>Distt.Minor!E265</f>
        <v>273982.15999999997</v>
      </c>
      <c r="F303" s="153">
        <f>Distt.Minor!F265</f>
        <v>53426521.200000003</v>
      </c>
      <c r="G303" s="153">
        <f>Distt.Minor!G265</f>
        <v>9589375.5999999996</v>
      </c>
      <c r="H303" s="153">
        <f>Distt.Minor!H265</f>
        <v>250</v>
      </c>
    </row>
    <row r="304" spans="1:8" ht="17.100000000000001" customHeight="1" x14ac:dyDescent="0.25">
      <c r="A304" s="124">
        <v>17</v>
      </c>
      <c r="B304" s="584" t="s">
        <v>254</v>
      </c>
      <c r="C304" s="124">
        <f>Distt.Minor!C308</f>
        <v>249</v>
      </c>
      <c r="D304" s="124">
        <f>Distt.Minor!D308</f>
        <v>251.93</v>
      </c>
      <c r="E304" s="124">
        <f>Distt.Minor!E308</f>
        <v>1308385</v>
      </c>
      <c r="F304" s="124">
        <f>Distt.Minor!F308</f>
        <v>248593150</v>
      </c>
      <c r="G304" s="124">
        <f>Distt.Minor!G308</f>
        <v>84060907</v>
      </c>
      <c r="H304" s="124">
        <f>Distt.Minor!H308</f>
        <v>2970</v>
      </c>
    </row>
    <row r="305" spans="1:15" ht="17.100000000000001" customHeight="1" x14ac:dyDescent="0.25">
      <c r="A305" s="124">
        <v>18</v>
      </c>
      <c r="B305" s="584" t="s">
        <v>285</v>
      </c>
      <c r="C305" s="235">
        <f>Distt.Minor!C321</f>
        <v>36</v>
      </c>
      <c r="D305" s="235">
        <f>Distt.Minor!D321</f>
        <v>39.1</v>
      </c>
      <c r="E305" s="235">
        <f>Distt.Minor!E321</f>
        <v>1161614.27</v>
      </c>
      <c r="F305" s="235">
        <f>Distt.Minor!F321</f>
        <v>226514783</v>
      </c>
      <c r="G305" s="235">
        <f>Distt.Minor!G321</f>
        <v>44422000</v>
      </c>
      <c r="H305" s="235">
        <f>Distt.Minor!H321</f>
        <v>97</v>
      </c>
    </row>
    <row r="306" spans="1:15" ht="17.100000000000001" customHeight="1" x14ac:dyDescent="0.25">
      <c r="A306" s="124">
        <v>19</v>
      </c>
      <c r="B306" s="584" t="s">
        <v>255</v>
      </c>
      <c r="C306" s="153">
        <f>Distt.Minor!C339</f>
        <v>341</v>
      </c>
      <c r="D306" s="153">
        <f>Distt.Minor!D339</f>
        <v>452.28</v>
      </c>
      <c r="E306" s="153">
        <f>Distt.Minor!E339</f>
        <v>13617171</v>
      </c>
      <c r="F306" s="153">
        <f>Distt.Minor!F339</f>
        <v>2655348345</v>
      </c>
      <c r="G306" s="153">
        <f>Distt.Minor!G339</f>
        <v>588245000</v>
      </c>
      <c r="H306" s="153">
        <f>Distt.Minor!H339</f>
        <v>3675</v>
      </c>
    </row>
    <row r="307" spans="1:15" ht="17.100000000000001" customHeight="1" x14ac:dyDescent="0.25">
      <c r="A307" s="124">
        <v>20</v>
      </c>
      <c r="B307" s="584" t="s">
        <v>256</v>
      </c>
      <c r="C307" s="124">
        <f>Distt.Minor!C358</f>
        <v>190</v>
      </c>
      <c r="D307" s="124">
        <f>Distt.Minor!D358</f>
        <v>195.29000000000002</v>
      </c>
      <c r="E307" s="124">
        <f>Distt.Minor!E358</f>
        <v>3161521.76</v>
      </c>
      <c r="F307" s="124">
        <f>Distt.Minor!F358</f>
        <v>616496743.29999995</v>
      </c>
      <c r="G307" s="124">
        <f>Distt.Minor!G358</f>
        <v>325470952</v>
      </c>
      <c r="H307" s="124">
        <v>0</v>
      </c>
    </row>
    <row r="308" spans="1:15" ht="17.100000000000001" customHeight="1" x14ac:dyDescent="0.25">
      <c r="A308" s="124">
        <v>21</v>
      </c>
      <c r="B308" s="584" t="s">
        <v>272</v>
      </c>
      <c r="C308" s="206">
        <f>Distt.Minor!C372</f>
        <v>91</v>
      </c>
      <c r="D308" s="206">
        <f>Distt.Minor!D372</f>
        <v>185.17</v>
      </c>
      <c r="E308" s="206">
        <f>Distt.Minor!E372</f>
        <v>589752</v>
      </c>
      <c r="F308" s="206">
        <f>Distt.Minor!F372</f>
        <v>115001640</v>
      </c>
      <c r="G308" s="206">
        <f>Distt.Minor!G372</f>
        <v>46879203</v>
      </c>
      <c r="H308" s="206">
        <f>Distt.Minor!H372</f>
        <v>300</v>
      </c>
    </row>
    <row r="309" spans="1:15" ht="17.100000000000001" customHeight="1" x14ac:dyDescent="0.25">
      <c r="A309" s="124">
        <v>22</v>
      </c>
      <c r="B309" s="584" t="s">
        <v>273</v>
      </c>
      <c r="C309" s="123">
        <f>Distt.Minor!C390</f>
        <v>94</v>
      </c>
      <c r="D309" s="123">
        <f>Distt.Minor!D390</f>
        <v>95.37</v>
      </c>
      <c r="E309" s="123">
        <f>Distt.Minor!E390</f>
        <v>3568699.92</v>
      </c>
      <c r="F309" s="123">
        <f>Distt.Minor!F390</f>
        <v>695896484.39999998</v>
      </c>
      <c r="G309" s="123">
        <f>Distt.Minor!G390</f>
        <v>308328539</v>
      </c>
      <c r="H309" s="123">
        <f>Distt.Minor!H390</f>
        <v>426</v>
      </c>
    </row>
    <row r="310" spans="1:15" ht="17.100000000000001" customHeight="1" x14ac:dyDescent="0.25">
      <c r="A310" s="124">
        <v>23</v>
      </c>
      <c r="B310" s="584" t="s">
        <v>258</v>
      </c>
      <c r="C310" s="228">
        <f>Distt.Minor!C401</f>
        <v>610</v>
      </c>
      <c r="D310" s="228">
        <f>Distt.Minor!D401</f>
        <v>614.89</v>
      </c>
      <c r="E310" s="228">
        <f>Distt.Minor!E401</f>
        <v>5987557.5599999996</v>
      </c>
      <c r="F310" s="228">
        <f>Distt.Minor!F401</f>
        <v>1167573724.2</v>
      </c>
      <c r="G310" s="228">
        <f>Distt.Minor!G401</f>
        <v>102307185.33</v>
      </c>
      <c r="H310" s="228">
        <f>Distt.Minor!H401</f>
        <v>1985</v>
      </c>
    </row>
    <row r="311" spans="1:15" ht="17.100000000000001" customHeight="1" x14ac:dyDescent="0.25">
      <c r="A311" s="124">
        <v>24</v>
      </c>
      <c r="B311" s="586" t="s">
        <v>259</v>
      </c>
      <c r="C311" s="142">
        <f>Distt.Minor!C424</f>
        <v>199</v>
      </c>
      <c r="D311" s="142">
        <f>Distt.Minor!D424</f>
        <v>218.9</v>
      </c>
      <c r="E311" s="142">
        <f>Distt.Minor!E424</f>
        <v>5686839.2699999996</v>
      </c>
      <c r="F311" s="142">
        <f>Distt.Minor!F424</f>
        <v>1108933658</v>
      </c>
      <c r="G311" s="142">
        <f>Distt.Minor!G424</f>
        <v>72655493</v>
      </c>
      <c r="H311" s="142">
        <f>Distt.Minor!H424</f>
        <v>2200</v>
      </c>
    </row>
    <row r="312" spans="1:15" ht="17.100000000000001" customHeight="1" x14ac:dyDescent="0.25">
      <c r="A312" s="124">
        <v>25</v>
      </c>
      <c r="B312" s="584" t="s">
        <v>260</v>
      </c>
      <c r="C312" s="229">
        <f>Distt.Minor!C442</f>
        <v>29</v>
      </c>
      <c r="D312" s="229">
        <f>Distt.Minor!D442</f>
        <v>35.19</v>
      </c>
      <c r="E312" s="229">
        <f>Distt.Minor!E442</f>
        <v>396236.5</v>
      </c>
      <c r="F312" s="229">
        <f>Distt.Minor!F442</f>
        <v>77266117.5</v>
      </c>
      <c r="G312" s="229">
        <f>Distt.Minor!G442</f>
        <v>19349437</v>
      </c>
      <c r="H312" s="229">
        <f>Distt.Minor!H442</f>
        <v>112</v>
      </c>
    </row>
    <row r="313" spans="1:15" ht="17.100000000000001" customHeight="1" x14ac:dyDescent="0.25">
      <c r="A313" s="124">
        <v>26</v>
      </c>
      <c r="B313" s="584" t="s">
        <v>274</v>
      </c>
      <c r="C313" s="124">
        <f>Distt.Minor!C461</f>
        <v>86</v>
      </c>
      <c r="D313" s="124">
        <f>Distt.Minor!D461</f>
        <v>90.973400000000012</v>
      </c>
      <c r="E313" s="124">
        <f>Distt.Minor!E461</f>
        <v>1391007.67</v>
      </c>
      <c r="F313" s="124">
        <f>Distt.Minor!F461</f>
        <v>296765165.60000002</v>
      </c>
      <c r="G313" s="124">
        <f>Distt.Minor!G461</f>
        <v>85938508</v>
      </c>
      <c r="H313" s="124">
        <f>Distt.Minor!H461</f>
        <v>463</v>
      </c>
    </row>
    <row r="314" spans="1:15" ht="17.100000000000001" customHeight="1" x14ac:dyDescent="0.25">
      <c r="A314" s="124">
        <v>27</v>
      </c>
      <c r="B314" s="585" t="s">
        <v>275</v>
      </c>
      <c r="C314" s="153">
        <f>Distt.Minor!C484</f>
        <v>128</v>
      </c>
      <c r="D314" s="153">
        <f>Distt.Minor!D484</f>
        <v>128.04</v>
      </c>
      <c r="E314" s="153">
        <f>Distt.Minor!E484</f>
        <v>2374568.9700000002</v>
      </c>
      <c r="F314" s="153">
        <f>Distt.Minor!F484</f>
        <v>463040949.19999999</v>
      </c>
      <c r="G314" s="153">
        <f>Distt.Minor!G484</f>
        <v>82298757.099999994</v>
      </c>
      <c r="H314" s="153">
        <f>Distt.Minor!H484</f>
        <v>850</v>
      </c>
    </row>
    <row r="315" spans="1:15" ht="17.100000000000001" customHeight="1" x14ac:dyDescent="0.25">
      <c r="A315" s="124">
        <v>28</v>
      </c>
      <c r="B315" s="584" t="s">
        <v>263</v>
      </c>
      <c r="C315" s="204">
        <f>Distt.Minor!C512</f>
        <v>505</v>
      </c>
      <c r="D315" s="204">
        <f>Distt.Minor!D512</f>
        <v>618.83000000000004</v>
      </c>
      <c r="E315" s="204">
        <f>Distt.Minor!E512</f>
        <v>19058046.509999998</v>
      </c>
      <c r="F315" s="204">
        <f>Distt.Minor!F512</f>
        <v>3793474424.1500001</v>
      </c>
      <c r="G315" s="204">
        <f>Distt.Minor!G512</f>
        <v>570225944</v>
      </c>
      <c r="H315" s="204">
        <f>Distt.Minor!H512</f>
        <v>3855</v>
      </c>
    </row>
    <row r="316" spans="1:15" ht="17.100000000000001" customHeight="1" x14ac:dyDescent="0.25">
      <c r="A316" s="124">
        <v>29</v>
      </c>
      <c r="B316" s="584" t="s">
        <v>264</v>
      </c>
      <c r="C316" s="124">
        <f>Distt.Minor!C535</f>
        <v>117</v>
      </c>
      <c r="D316" s="124">
        <f>Distt.Minor!D535</f>
        <v>127.45</v>
      </c>
      <c r="E316" s="124">
        <f>Distt.Minor!E535</f>
        <v>1238707.8999999999</v>
      </c>
      <c r="F316" s="124">
        <f>Distt.Minor!F535</f>
        <v>241548041</v>
      </c>
      <c r="G316" s="124">
        <f>Distt.Minor!G535</f>
        <v>42938249</v>
      </c>
      <c r="H316" s="124">
        <f>Distt.Minor!H535</f>
        <v>762</v>
      </c>
    </row>
    <row r="317" spans="1:15" ht="17.100000000000001" customHeight="1" x14ac:dyDescent="0.25">
      <c r="A317" s="124">
        <v>30</v>
      </c>
      <c r="B317" s="584" t="s">
        <v>277</v>
      </c>
      <c r="C317" s="153">
        <f>Distt.Minor!C548</f>
        <v>65</v>
      </c>
      <c r="D317" s="153">
        <f>Distt.Minor!D548</f>
        <v>68.69</v>
      </c>
      <c r="E317" s="153">
        <f>Distt.Minor!E548</f>
        <v>133598.63</v>
      </c>
      <c r="F317" s="153">
        <f>Distt.Minor!F548</f>
        <v>26051732.850000001</v>
      </c>
      <c r="G317" s="153">
        <f>Distt.Minor!G548</f>
        <v>66313197</v>
      </c>
      <c r="H317" s="153">
        <f>Distt.Minor!H548</f>
        <v>350</v>
      </c>
    </row>
    <row r="318" spans="1:15" ht="17.100000000000001" customHeight="1" x14ac:dyDescent="0.25">
      <c r="A318" s="124">
        <v>31</v>
      </c>
      <c r="B318" s="584" t="s">
        <v>266</v>
      </c>
      <c r="C318" s="124">
        <f>Distt.Minor!C571</f>
        <v>163</v>
      </c>
      <c r="D318" s="124">
        <f>Distt.Minor!D571</f>
        <v>179.93</v>
      </c>
      <c r="E318" s="124">
        <f>Distt.Minor!E571</f>
        <v>2720592.57</v>
      </c>
      <c r="F318" s="124">
        <f>Distt.Minor!F571</f>
        <v>529237145.44999999</v>
      </c>
      <c r="G318" s="124">
        <f>Distt.Minor!G571</f>
        <v>123822607</v>
      </c>
      <c r="H318" s="124">
        <f>Distt.Minor!H571</f>
        <v>1180</v>
      </c>
    </row>
    <row r="319" spans="1:15" ht="17.100000000000001" customHeight="1" x14ac:dyDescent="0.25">
      <c r="A319" s="1336" t="s">
        <v>49</v>
      </c>
      <c r="B319" s="1337"/>
      <c r="C319" s="36">
        <f t="shared" ref="C319:H319" si="40">SUM(C288:C318)</f>
        <v>6000</v>
      </c>
      <c r="D319" s="35">
        <f t="shared" si="40"/>
        <v>6723.7407999999987</v>
      </c>
      <c r="E319" s="34">
        <f t="shared" si="40"/>
        <v>128703892.33999997</v>
      </c>
      <c r="F319" s="34">
        <f t="shared" si="40"/>
        <v>25059176570.050003</v>
      </c>
      <c r="G319" s="34">
        <f t="shared" si="40"/>
        <v>5429058604.4500008</v>
      </c>
      <c r="H319" s="34">
        <f t="shared" si="40"/>
        <v>44505</v>
      </c>
      <c r="J319" s="262">
        <f>'Minor Minerals'!C388</f>
        <v>6000</v>
      </c>
      <c r="K319" s="262">
        <f>'Minor Minerals'!D388</f>
        <v>6723.7407999999987</v>
      </c>
      <c r="L319" s="262">
        <f>'Minor Minerals'!E388</f>
        <v>128703892.33999997</v>
      </c>
      <c r="M319" s="262">
        <f>'Minor Minerals'!F388</f>
        <v>25059176570.050003</v>
      </c>
      <c r="N319" s="262">
        <f>'Minor Minerals'!G388</f>
        <v>5429058604.4499998</v>
      </c>
      <c r="O319" s="262">
        <f>'Minor Minerals'!H388</f>
        <v>56063</v>
      </c>
    </row>
    <row r="320" spans="1:15" ht="17.100000000000001" customHeight="1" x14ac:dyDescent="0.25">
      <c r="A320" s="156"/>
      <c r="B320" s="156"/>
      <c r="C320" s="156"/>
      <c r="D320" s="156"/>
      <c r="E320" s="156"/>
      <c r="F320" s="156"/>
      <c r="G320" s="156"/>
      <c r="H320" s="156"/>
      <c r="J320" s="136">
        <f t="shared" ref="J320:O320" si="41">J319-C319</f>
        <v>0</v>
      </c>
      <c r="K320" s="136">
        <f t="shared" si="41"/>
        <v>0</v>
      </c>
      <c r="L320" s="136">
        <f t="shared" si="41"/>
        <v>0</v>
      </c>
      <c r="M320" s="136">
        <f t="shared" si="41"/>
        <v>0</v>
      </c>
      <c r="N320" s="136">
        <f>N319-G319</f>
        <v>0</v>
      </c>
      <c r="O320" s="136">
        <f t="shared" si="41"/>
        <v>11558</v>
      </c>
    </row>
    <row r="321" spans="1:15" ht="17.100000000000001" customHeight="1" x14ac:dyDescent="0.3">
      <c r="A321" s="1162" t="s">
        <v>36</v>
      </c>
      <c r="B321" s="1162"/>
      <c r="C321" s="1162"/>
      <c r="D321" s="1162"/>
      <c r="E321" s="1162"/>
      <c r="F321" s="1162"/>
      <c r="G321" s="1162"/>
      <c r="H321" s="1162"/>
    </row>
    <row r="322" spans="1:15" ht="17.100000000000001" customHeight="1" x14ac:dyDescent="0.25">
      <c r="A322" s="1155" t="s">
        <v>2</v>
      </c>
      <c r="B322" s="1150" t="s">
        <v>269</v>
      </c>
      <c r="C322" s="270" t="s">
        <v>4</v>
      </c>
      <c r="D322" s="270" t="s">
        <v>5</v>
      </c>
      <c r="E322" s="270" t="s">
        <v>6</v>
      </c>
      <c r="F322" s="270" t="s">
        <v>7</v>
      </c>
      <c r="G322" s="270" t="s">
        <v>8</v>
      </c>
      <c r="H322" s="270" t="s">
        <v>9</v>
      </c>
      <c r="N322" s="136"/>
    </row>
    <row r="323" spans="1:15" ht="17.100000000000001" customHeight="1" x14ac:dyDescent="0.25">
      <c r="A323" s="1156"/>
      <c r="B323" s="1151"/>
      <c r="C323" s="2" t="s">
        <v>10</v>
      </c>
      <c r="D323" s="2" t="s">
        <v>77</v>
      </c>
      <c r="E323" s="2" t="s">
        <v>78</v>
      </c>
      <c r="F323" s="53" t="s">
        <v>79</v>
      </c>
      <c r="G323" s="53" t="s">
        <v>79</v>
      </c>
      <c r="H323" s="2" t="s">
        <v>12</v>
      </c>
    </row>
    <row r="324" spans="1:15" ht="17.100000000000001" customHeight="1" x14ac:dyDescent="0.25">
      <c r="A324" s="142">
        <v>1</v>
      </c>
      <c r="B324" s="3" t="s">
        <v>239</v>
      </c>
      <c r="C324" s="123">
        <f>Distt.Minor!C17</f>
        <v>29</v>
      </c>
      <c r="D324" s="123">
        <f>Distt.Minor!D17</f>
        <v>153</v>
      </c>
      <c r="E324" s="123">
        <f>Distt.Minor!E17</f>
        <v>5478.6</v>
      </c>
      <c r="F324" s="123">
        <f>Distt.Minor!F17</f>
        <v>10957200</v>
      </c>
      <c r="G324" s="123">
        <f>Distt.Minor!G17</f>
        <v>20731889.5</v>
      </c>
      <c r="H324" s="123">
        <f>Distt.Minor!H17</f>
        <v>150</v>
      </c>
    </row>
    <row r="325" spans="1:15" ht="17.100000000000001" customHeight="1" x14ac:dyDescent="0.25">
      <c r="A325" s="142">
        <v>2</v>
      </c>
      <c r="B325" s="3" t="s">
        <v>244</v>
      </c>
      <c r="C325" s="204">
        <f>Distt.Minor!C116</f>
        <v>1</v>
      </c>
      <c r="D325" s="204">
        <f>Distt.Minor!D116</f>
        <v>5</v>
      </c>
      <c r="E325" s="204">
        <f>Distt.Minor!E116</f>
        <v>32887.089999999997</v>
      </c>
      <c r="F325" s="204">
        <f>Distt.Minor!F116</f>
        <v>65774180</v>
      </c>
      <c r="G325" s="204">
        <f>Distt.Minor!G116</f>
        <v>5711995.4000000004</v>
      </c>
      <c r="H325" s="204">
        <f>Distt.Minor!H116</f>
        <v>7</v>
      </c>
    </row>
    <row r="326" spans="1:15" ht="17.100000000000001" customHeight="1" x14ac:dyDescent="0.25">
      <c r="A326" s="142">
        <v>3</v>
      </c>
      <c r="B326" s="19" t="s">
        <v>251</v>
      </c>
      <c r="C326" s="204">
        <f>Distt.Minor!C297</f>
        <v>1</v>
      </c>
      <c r="D326" s="204">
        <f>Distt.Minor!D297</f>
        <v>4.9800000000000004</v>
      </c>
      <c r="E326" s="204">
        <f>Distt.Minor!E297</f>
        <v>0</v>
      </c>
      <c r="F326" s="204">
        <f>Distt.Minor!F297</f>
        <v>0</v>
      </c>
      <c r="G326" s="204">
        <f>Distt.Minor!G297</f>
        <v>0</v>
      </c>
      <c r="H326" s="204">
        <f>Distt.Minor!H297</f>
        <v>0</v>
      </c>
    </row>
    <row r="327" spans="1:15" ht="17.100000000000001" customHeight="1" x14ac:dyDescent="0.25">
      <c r="A327" s="142">
        <v>4</v>
      </c>
      <c r="B327" s="671" t="s">
        <v>476</v>
      </c>
      <c r="C327" s="204">
        <f>Distt.Minor!C471</f>
        <v>2</v>
      </c>
      <c r="D327" s="204">
        <f>Distt.Minor!D471</f>
        <v>9.8800000000000008</v>
      </c>
      <c r="E327" s="204">
        <f>Distt.Minor!E471</f>
        <v>340</v>
      </c>
      <c r="F327" s="204">
        <f>Distt.Minor!F471</f>
        <v>646000</v>
      </c>
      <c r="G327" s="204">
        <f>Distt.Minor!G471</f>
        <v>1660423.82</v>
      </c>
      <c r="H327" s="204">
        <f>Distt.Minor!H471</f>
        <v>0</v>
      </c>
    </row>
    <row r="328" spans="1:15" ht="17.100000000000001" customHeight="1" x14ac:dyDescent="0.25">
      <c r="A328" s="142">
        <v>5</v>
      </c>
      <c r="B328" s="671" t="s">
        <v>277</v>
      </c>
      <c r="C328" s="204">
        <f>Distt.Minor!C557</f>
        <v>12</v>
      </c>
      <c r="D328" s="204">
        <f>Distt.Minor!D557</f>
        <v>60.75</v>
      </c>
      <c r="E328" s="204">
        <f>Distt.Minor!E557</f>
        <v>80.59</v>
      </c>
      <c r="F328" s="204">
        <f>Distt.Minor!F557</f>
        <v>157795.22</v>
      </c>
      <c r="G328" s="204">
        <f>Distt.Minor!G557</f>
        <v>50000</v>
      </c>
      <c r="H328" s="204">
        <f>Distt.Minor!H557</f>
        <v>40</v>
      </c>
    </row>
    <row r="329" spans="1:15" ht="17.100000000000001" customHeight="1" x14ac:dyDescent="0.25">
      <c r="A329" s="1336" t="s">
        <v>49</v>
      </c>
      <c r="B329" s="1337"/>
      <c r="C329" s="4">
        <f>SUM(C324:C328)</f>
        <v>45</v>
      </c>
      <c r="D329" s="4">
        <f t="shared" ref="D329:H329" si="42">SUM(D324:D328)</f>
        <v>233.60999999999999</v>
      </c>
      <c r="E329" s="4">
        <f t="shared" si="42"/>
        <v>38786.279999999992</v>
      </c>
      <c r="F329" s="4">
        <f t="shared" si="42"/>
        <v>77535175.219999999</v>
      </c>
      <c r="G329" s="4">
        <f t="shared" si="42"/>
        <v>28154308.719999999</v>
      </c>
      <c r="H329" s="4">
        <f t="shared" si="42"/>
        <v>197</v>
      </c>
      <c r="J329" s="258">
        <f>'Minor Minerals'!C399</f>
        <v>45</v>
      </c>
      <c r="K329" s="258">
        <f>'Minor Minerals'!D399</f>
        <v>233.60999999999999</v>
      </c>
      <c r="L329" s="258">
        <f>'Minor Minerals'!E399</f>
        <v>38786.279999999992</v>
      </c>
      <c r="M329" s="258">
        <f>'Minor Minerals'!F399</f>
        <v>77535175.219999999</v>
      </c>
      <c r="N329" s="258">
        <f>'Minor Minerals'!G399</f>
        <v>28154308.719999999</v>
      </c>
      <c r="O329" s="258">
        <f>'Minor Minerals'!H399</f>
        <v>197</v>
      </c>
    </row>
    <row r="330" spans="1:15" ht="17.100000000000001" customHeight="1" x14ac:dyDescent="0.25">
      <c r="A330" s="156"/>
      <c r="B330" s="156"/>
      <c r="C330" s="156"/>
      <c r="D330" s="156"/>
      <c r="E330" s="156"/>
      <c r="F330" s="156"/>
      <c r="G330" s="156"/>
      <c r="H330" s="156"/>
      <c r="J330" s="136">
        <f>J329-C329</f>
        <v>0</v>
      </c>
      <c r="K330" s="136">
        <f t="shared" ref="K330:O330" si="43">K329-D329</f>
        <v>0</v>
      </c>
      <c r="L330" s="136">
        <f t="shared" si="43"/>
        <v>0</v>
      </c>
      <c r="M330" s="136">
        <f t="shared" si="43"/>
        <v>0</v>
      </c>
      <c r="N330" s="136">
        <f t="shared" si="43"/>
        <v>0</v>
      </c>
      <c r="O330" s="136">
        <f t="shared" si="43"/>
        <v>0</v>
      </c>
    </row>
    <row r="331" spans="1:15" ht="17.100000000000001" customHeight="1" x14ac:dyDescent="0.3">
      <c r="A331" s="1162" t="s">
        <v>378</v>
      </c>
      <c r="B331" s="1162"/>
      <c r="C331" s="1162"/>
      <c r="D331" s="1162"/>
      <c r="E331" s="1162"/>
      <c r="F331" s="1162"/>
      <c r="G331" s="1162"/>
      <c r="H331" s="1162"/>
    </row>
    <row r="332" spans="1:15" ht="17.100000000000001" customHeight="1" x14ac:dyDescent="0.25">
      <c r="A332" s="1155" t="s">
        <v>2</v>
      </c>
      <c r="B332" s="1150" t="s">
        <v>269</v>
      </c>
      <c r="C332" s="270" t="s">
        <v>4</v>
      </c>
      <c r="D332" s="270" t="s">
        <v>5</v>
      </c>
      <c r="E332" s="270" t="s">
        <v>6</v>
      </c>
      <c r="F332" s="270" t="s">
        <v>7</v>
      </c>
      <c r="G332" s="270" t="s">
        <v>8</v>
      </c>
      <c r="H332" s="270" t="s">
        <v>9</v>
      </c>
    </row>
    <row r="333" spans="1:15" ht="17.100000000000001" customHeight="1" x14ac:dyDescent="0.25">
      <c r="A333" s="1156"/>
      <c r="B333" s="1151"/>
      <c r="C333" s="2" t="s">
        <v>10</v>
      </c>
      <c r="D333" s="2" t="s">
        <v>77</v>
      </c>
      <c r="E333" s="2" t="s">
        <v>78</v>
      </c>
      <c r="F333" s="53" t="s">
        <v>79</v>
      </c>
      <c r="G333" s="53" t="s">
        <v>79</v>
      </c>
      <c r="H333" s="2" t="s">
        <v>12</v>
      </c>
    </row>
    <row r="334" spans="1:15" ht="17.100000000000001" customHeight="1" x14ac:dyDescent="0.25">
      <c r="A334" s="142">
        <v>1</v>
      </c>
      <c r="B334" s="3" t="s">
        <v>243</v>
      </c>
      <c r="C334" s="123">
        <f>Distt.Minor!C94</f>
        <v>2</v>
      </c>
      <c r="D334" s="123">
        <f>Distt.Minor!D94</f>
        <v>965.94</v>
      </c>
      <c r="E334" s="123">
        <f>Distt.Minor!E94</f>
        <v>0</v>
      </c>
      <c r="F334" s="123">
        <f>Distt.Minor!F94</f>
        <v>0</v>
      </c>
      <c r="G334" s="123">
        <f>Distt.Minor!G94</f>
        <v>0</v>
      </c>
      <c r="H334" s="123">
        <f>Distt.Minor!H94</f>
        <v>0</v>
      </c>
    </row>
    <row r="335" spans="1:15" ht="17.100000000000001" customHeight="1" x14ac:dyDescent="0.25">
      <c r="A335" s="142">
        <v>2</v>
      </c>
      <c r="B335" s="3" t="s">
        <v>287</v>
      </c>
      <c r="C335" s="204">
        <f>Distt.Minor!C371</f>
        <v>2</v>
      </c>
      <c r="D335" s="204">
        <f>Distt.Minor!D371</f>
        <v>6.23</v>
      </c>
      <c r="E335" s="204">
        <f>Distt.Minor!E371</f>
        <v>0</v>
      </c>
      <c r="F335" s="204">
        <f>Distt.Minor!F371</f>
        <v>0</v>
      </c>
      <c r="G335" s="204">
        <f>Distt.Minor!G371</f>
        <v>62430</v>
      </c>
      <c r="H335" s="204">
        <f>Distt.Minor!H371</f>
        <v>0</v>
      </c>
    </row>
    <row r="336" spans="1:15" ht="17.100000000000001" customHeight="1" x14ac:dyDescent="0.25">
      <c r="A336" s="1336" t="s">
        <v>49</v>
      </c>
      <c r="B336" s="1337"/>
      <c r="C336" s="4">
        <f t="shared" ref="C336:H336" si="44">SUM(C334:C335)</f>
        <v>4</v>
      </c>
      <c r="D336" s="5">
        <f t="shared" si="44"/>
        <v>972.17000000000007</v>
      </c>
      <c r="E336" s="7">
        <f t="shared" si="44"/>
        <v>0</v>
      </c>
      <c r="F336" s="7">
        <f t="shared" si="44"/>
        <v>0</v>
      </c>
      <c r="G336" s="7">
        <f t="shared" si="44"/>
        <v>62430</v>
      </c>
      <c r="H336" s="4">
        <f t="shared" si="44"/>
        <v>0</v>
      </c>
      <c r="J336" s="258">
        <f>'Minor Minerals'!C406</f>
        <v>4</v>
      </c>
      <c r="K336" s="258">
        <f>'Minor Minerals'!D406</f>
        <v>972.17000000000007</v>
      </c>
      <c r="L336" s="258">
        <f>'Minor Minerals'!E406</f>
        <v>0</v>
      </c>
      <c r="M336" s="258">
        <f>'Minor Minerals'!F406</f>
        <v>0</v>
      </c>
      <c r="N336" s="258">
        <f>'Minor Minerals'!G406</f>
        <v>62430</v>
      </c>
      <c r="O336" s="258">
        <f>'Minor Minerals'!H406</f>
        <v>0</v>
      </c>
    </row>
    <row r="337" spans="1:15" ht="17.100000000000001" customHeight="1" x14ac:dyDescent="0.25">
      <c r="A337" s="156"/>
      <c r="B337" s="156"/>
      <c r="C337" s="156"/>
      <c r="D337" s="156"/>
      <c r="E337" s="156"/>
      <c r="F337" s="156"/>
      <c r="G337" s="156"/>
      <c r="H337" s="156"/>
      <c r="J337" s="136">
        <f>J336-C336</f>
        <v>0</v>
      </c>
      <c r="K337" s="136">
        <f t="shared" ref="K337:O337" si="45">K336-D336</f>
        <v>0</v>
      </c>
      <c r="L337" s="136">
        <f t="shared" si="45"/>
        <v>0</v>
      </c>
      <c r="M337" s="136">
        <f t="shared" si="45"/>
        <v>0</v>
      </c>
      <c r="N337" s="136">
        <f t="shared" si="45"/>
        <v>0</v>
      </c>
      <c r="O337" s="136">
        <f t="shared" si="45"/>
        <v>0</v>
      </c>
    </row>
    <row r="338" spans="1:15" ht="17.100000000000001" customHeight="1" x14ac:dyDescent="0.25">
      <c r="A338" s="1176" t="s">
        <v>64</v>
      </c>
      <c r="B338" s="1176"/>
      <c r="C338" s="1176"/>
      <c r="D338" s="1176"/>
      <c r="E338" s="1176"/>
      <c r="F338" s="1176"/>
      <c r="G338" s="1176"/>
      <c r="H338" s="1176"/>
    </row>
    <row r="339" spans="1:15" ht="17.100000000000001" customHeight="1" x14ac:dyDescent="0.25">
      <c r="A339" s="1155" t="s">
        <v>2</v>
      </c>
      <c r="B339" s="1150" t="s">
        <v>269</v>
      </c>
      <c r="C339" s="270" t="s">
        <v>4</v>
      </c>
      <c r="D339" s="270" t="s">
        <v>5</v>
      </c>
      <c r="E339" s="270" t="s">
        <v>6</v>
      </c>
      <c r="F339" s="270" t="s">
        <v>7</v>
      </c>
      <c r="G339" s="270" t="s">
        <v>8</v>
      </c>
      <c r="H339" s="270" t="s">
        <v>9</v>
      </c>
    </row>
    <row r="340" spans="1:15" ht="17.100000000000001" customHeight="1" x14ac:dyDescent="0.25">
      <c r="A340" s="1156"/>
      <c r="B340" s="1151"/>
      <c r="C340" s="2" t="s">
        <v>10</v>
      </c>
      <c r="D340" s="2" t="s">
        <v>51</v>
      </c>
      <c r="E340" s="2" t="s">
        <v>78</v>
      </c>
      <c r="F340" s="53" t="s">
        <v>79</v>
      </c>
      <c r="G340" s="53" t="s">
        <v>79</v>
      </c>
      <c r="H340" s="2" t="s">
        <v>12</v>
      </c>
    </row>
    <row r="341" spans="1:15" ht="17.100000000000001" customHeight="1" x14ac:dyDescent="0.25">
      <c r="A341" s="142">
        <v>1</v>
      </c>
      <c r="B341" s="205" t="s">
        <v>239</v>
      </c>
      <c r="C341" s="142">
        <f>Distt.Minor!C18</f>
        <v>0</v>
      </c>
      <c r="D341" s="142">
        <f>Distt.Minor!D18</f>
        <v>0</v>
      </c>
      <c r="E341" s="142">
        <f>Distt.Minor!E18</f>
        <v>264848</v>
      </c>
      <c r="F341" s="142">
        <f>Distt.Minor!F18</f>
        <v>6621450</v>
      </c>
      <c r="G341" s="142">
        <f>Distt.Minor!G18</f>
        <v>3020458</v>
      </c>
      <c r="H341" s="142">
        <f>Distt.Minor!H18</f>
        <v>61</v>
      </c>
      <c r="J341" s="130" t="s">
        <v>638</v>
      </c>
    </row>
    <row r="342" spans="1:15" ht="17.100000000000001" customHeight="1" x14ac:dyDescent="0.25">
      <c r="A342" s="142">
        <v>2</v>
      </c>
      <c r="B342" s="205" t="s">
        <v>281</v>
      </c>
      <c r="C342" s="223">
        <f>Distt.Minor!C82</f>
        <v>0</v>
      </c>
      <c r="D342" s="223">
        <f>Distt.Minor!D82</f>
        <v>0</v>
      </c>
      <c r="E342" s="223">
        <f>Distt.Minor!E82</f>
        <v>385979.18599999999</v>
      </c>
      <c r="F342" s="223">
        <f>Distt.Minor!F82</f>
        <v>13509271.461999999</v>
      </c>
      <c r="G342" s="223">
        <f>Distt.Minor!G82</f>
        <v>2418683</v>
      </c>
      <c r="H342" s="223">
        <f>Distt.Minor!H82</f>
        <v>0</v>
      </c>
      <c r="J342" s="130" t="s">
        <v>638</v>
      </c>
    </row>
    <row r="343" spans="1:15" ht="17.100000000000001" customHeight="1" x14ac:dyDescent="0.25">
      <c r="A343" s="142">
        <v>3</v>
      </c>
      <c r="B343" s="246" t="s">
        <v>242</v>
      </c>
      <c r="C343" s="223">
        <f>Distt.Minor!C70</f>
        <v>0</v>
      </c>
      <c r="D343" s="223">
        <f>Distt.Minor!D70</f>
        <v>0</v>
      </c>
      <c r="E343" s="223">
        <f>Distt.Minor!E70</f>
        <v>0</v>
      </c>
      <c r="F343" s="223">
        <f>Distt.Minor!F70</f>
        <v>0</v>
      </c>
      <c r="G343" s="223">
        <f>Distt.Minor!G70</f>
        <v>0</v>
      </c>
      <c r="H343" s="223">
        <f>Distt.Minor!H70</f>
        <v>0</v>
      </c>
    </row>
    <row r="344" spans="1:15" ht="17.100000000000001" customHeight="1" x14ac:dyDescent="0.25">
      <c r="A344" s="142">
        <v>4</v>
      </c>
      <c r="B344" s="246" t="s">
        <v>243</v>
      </c>
      <c r="C344" s="223">
        <f>Distt.Minor!C95</f>
        <v>0</v>
      </c>
      <c r="D344" s="223">
        <f>Distt.Minor!D95</f>
        <v>0</v>
      </c>
      <c r="E344" s="223">
        <f>Distt.Minor!E95</f>
        <v>0</v>
      </c>
      <c r="F344" s="223">
        <f>Distt.Minor!F95</f>
        <v>0</v>
      </c>
      <c r="G344" s="223">
        <f>Distt.Minor!G95</f>
        <v>0</v>
      </c>
      <c r="H344" s="223">
        <f>Distt.Minor!H95</f>
        <v>0</v>
      </c>
    </row>
    <row r="345" spans="1:15" ht="17.100000000000001" customHeight="1" x14ac:dyDescent="0.25">
      <c r="A345" s="142">
        <v>5</v>
      </c>
      <c r="B345" s="246" t="s">
        <v>247</v>
      </c>
      <c r="C345" s="153">
        <f>Distt.Minor!C172</f>
        <v>0</v>
      </c>
      <c r="D345" s="153">
        <f>Distt.Minor!D172</f>
        <v>0</v>
      </c>
      <c r="E345" s="153">
        <f>Distt.Minor!E172</f>
        <v>12544</v>
      </c>
      <c r="F345" s="153">
        <f>Distt.Minor!F172</f>
        <v>1254400</v>
      </c>
      <c r="G345" s="153">
        <f>Distt.Minor!G172</f>
        <v>6084540</v>
      </c>
      <c r="H345" s="153">
        <f>Distt.Minor!H172</f>
        <v>150</v>
      </c>
      <c r="J345" s="130" t="s">
        <v>638</v>
      </c>
    </row>
    <row r="346" spans="1:15" ht="17.100000000000001" customHeight="1" x14ac:dyDescent="0.25">
      <c r="A346" s="142">
        <v>6</v>
      </c>
      <c r="B346" s="246" t="s">
        <v>248</v>
      </c>
      <c r="C346" s="153">
        <f>Distt.Minor!C205</f>
        <v>0</v>
      </c>
      <c r="D346" s="153">
        <f>Distt.Minor!D205</f>
        <v>0</v>
      </c>
      <c r="E346" s="153">
        <f>Distt.Minor!E205</f>
        <v>2884569</v>
      </c>
      <c r="F346" s="153">
        <f>Distt.Minor!F205</f>
        <v>72114225</v>
      </c>
      <c r="G346" s="153">
        <f>Distt.Minor!G205</f>
        <v>29540497</v>
      </c>
      <c r="H346" s="153">
        <f>Distt.Minor!H205</f>
        <v>150</v>
      </c>
    </row>
    <row r="347" spans="1:15" ht="17.100000000000001" customHeight="1" x14ac:dyDescent="0.25">
      <c r="A347" s="142">
        <v>7</v>
      </c>
      <c r="B347" s="205" t="s">
        <v>256</v>
      </c>
      <c r="C347" s="153">
        <f>Distt.Minor!C360</f>
        <v>3</v>
      </c>
      <c r="D347" s="153">
        <f>Distt.Minor!D360</f>
        <v>3</v>
      </c>
      <c r="E347" s="153">
        <f>Distt.Minor!E360</f>
        <v>1060717.04</v>
      </c>
      <c r="F347" s="153">
        <f>Distt.Minor!F360</f>
        <v>31784961</v>
      </c>
      <c r="G347" s="153">
        <f>Distt.Minor!G360</f>
        <v>6512224</v>
      </c>
      <c r="H347" s="153">
        <f>Distt.Minor!H360</f>
        <v>1926</v>
      </c>
    </row>
    <row r="348" spans="1:15" ht="17.100000000000001" customHeight="1" x14ac:dyDescent="0.25">
      <c r="A348" s="142">
        <v>8</v>
      </c>
      <c r="B348" s="205" t="s">
        <v>251</v>
      </c>
      <c r="C348" s="153">
        <f>Distt.Minor!C281</f>
        <v>0</v>
      </c>
      <c r="D348" s="153">
        <f>Distt.Minor!D281</f>
        <v>0</v>
      </c>
      <c r="E348" s="153">
        <f>Distt.Minor!E281</f>
        <v>899.46</v>
      </c>
      <c r="F348" s="153">
        <f>Distt.Minor!F281</f>
        <v>22486.5</v>
      </c>
      <c r="G348" s="153">
        <f>Distt.Minor!G281</f>
        <v>182616.76</v>
      </c>
      <c r="H348" s="153">
        <f>Distt.Minor!H281</f>
        <v>10</v>
      </c>
    </row>
    <row r="349" spans="1:15" ht="17.100000000000001" customHeight="1" x14ac:dyDescent="0.25">
      <c r="A349" s="142">
        <v>9</v>
      </c>
      <c r="B349" s="205" t="s">
        <v>613</v>
      </c>
      <c r="C349" s="238">
        <f>Distt.Minor!C312</f>
        <v>0</v>
      </c>
      <c r="D349" s="238">
        <f>Distt.Minor!D312</f>
        <v>0</v>
      </c>
      <c r="E349" s="238">
        <f>Distt.Minor!E312</f>
        <v>65577136</v>
      </c>
      <c r="F349" s="238">
        <f>Distt.Minor!F312</f>
        <v>1639428400</v>
      </c>
      <c r="G349" s="238">
        <f>Distt.Minor!G312</f>
        <v>47919218</v>
      </c>
      <c r="H349" s="238">
        <f>Distt.Minor!H312</f>
        <v>1255</v>
      </c>
    </row>
    <row r="350" spans="1:15" ht="17.100000000000001" customHeight="1" x14ac:dyDescent="0.25">
      <c r="A350" s="142">
        <v>10</v>
      </c>
      <c r="B350" s="205" t="s">
        <v>259</v>
      </c>
      <c r="C350" s="153">
        <f>Distt.Minor!C425</f>
        <v>0</v>
      </c>
      <c r="D350" s="153">
        <f>Distt.Minor!D425</f>
        <v>0</v>
      </c>
      <c r="E350" s="153">
        <f>Distt.Minor!E425</f>
        <v>360215</v>
      </c>
      <c r="F350" s="153">
        <f>Distt.Minor!F425</f>
        <v>75645150</v>
      </c>
      <c r="G350" s="153">
        <f>Distt.Minor!G425</f>
        <v>8899300</v>
      </c>
      <c r="H350" s="153">
        <f>Distt.Minor!H425</f>
        <v>250</v>
      </c>
    </row>
    <row r="351" spans="1:15" ht="17.100000000000001" customHeight="1" x14ac:dyDescent="0.25">
      <c r="A351" s="142">
        <v>11</v>
      </c>
      <c r="B351" s="205" t="s">
        <v>253</v>
      </c>
      <c r="C351" s="153">
        <f>Distt.Minor!C269</f>
        <v>2</v>
      </c>
      <c r="D351" s="153">
        <f>Distt.Minor!D269</f>
        <v>2</v>
      </c>
      <c r="E351" s="153">
        <f>Distt.Minor!E269</f>
        <v>65000</v>
      </c>
      <c r="F351" s="153">
        <f>Distt.Minor!F269</f>
        <v>2275000</v>
      </c>
      <c r="G351" s="153">
        <f>Distt.Minor!G269</f>
        <v>390000</v>
      </c>
      <c r="H351" s="153">
        <f>Distt.Minor!H269</f>
        <v>50</v>
      </c>
    </row>
    <row r="352" spans="1:15" ht="17.100000000000001" customHeight="1" x14ac:dyDescent="0.25">
      <c r="A352" s="142">
        <v>12</v>
      </c>
      <c r="B352" s="205" t="s">
        <v>285</v>
      </c>
      <c r="C352" s="206">
        <f>Distt.Minor!C327</f>
        <v>0</v>
      </c>
      <c r="D352" s="206">
        <f>Distt.Minor!D327</f>
        <v>0</v>
      </c>
      <c r="E352" s="206">
        <f>Distt.Minor!E327</f>
        <v>906102</v>
      </c>
      <c r="F352" s="206">
        <f>Distt.Minor!F327</f>
        <v>22652550</v>
      </c>
      <c r="G352" s="206">
        <f>Distt.Minor!G327</f>
        <v>5436000</v>
      </c>
      <c r="H352" s="206">
        <f>Distt.Minor!H327</f>
        <v>75</v>
      </c>
    </row>
    <row r="353" spans="1:15" ht="17.100000000000001" customHeight="1" x14ac:dyDescent="0.25">
      <c r="A353" s="142">
        <v>13</v>
      </c>
      <c r="B353" s="205" t="s">
        <v>264</v>
      </c>
      <c r="C353" s="206">
        <f>Distt.Minor!C539</f>
        <v>0</v>
      </c>
      <c r="D353" s="206">
        <f>Distt.Minor!D539</f>
        <v>0</v>
      </c>
      <c r="E353" s="206">
        <f>Distt.Minor!E539</f>
        <v>11082.6</v>
      </c>
      <c r="F353" s="206">
        <f>Distt.Minor!F539</f>
        <v>332478</v>
      </c>
      <c r="G353" s="206">
        <f>Distt.Minor!G539</f>
        <v>1019406</v>
      </c>
      <c r="H353" s="206">
        <f>Distt.Minor!H539</f>
        <v>0</v>
      </c>
    </row>
    <row r="354" spans="1:15" ht="17.100000000000001" customHeight="1" x14ac:dyDescent="0.25">
      <c r="A354" s="142">
        <v>14</v>
      </c>
      <c r="B354" s="205" t="s">
        <v>287</v>
      </c>
      <c r="C354" s="153">
        <f>Distt.Minor!C377</f>
        <v>0</v>
      </c>
      <c r="D354" s="153">
        <f>Distt.Minor!D377</f>
        <v>0</v>
      </c>
      <c r="E354" s="153">
        <f>Distt.Minor!E377</f>
        <v>185168</v>
      </c>
      <c r="F354" s="153">
        <f>Distt.Minor!F377</f>
        <v>27775200</v>
      </c>
      <c r="G354" s="153">
        <f>Distt.Minor!G377</f>
        <v>1327121</v>
      </c>
      <c r="H354" s="153">
        <f>Distt.Minor!H377</f>
        <v>100</v>
      </c>
    </row>
    <row r="355" spans="1:15" ht="17.100000000000001" customHeight="1" x14ac:dyDescent="0.25">
      <c r="A355" s="142">
        <v>15</v>
      </c>
      <c r="B355" s="246" t="s">
        <v>273</v>
      </c>
      <c r="C355" s="153">
        <f>Distt.Minor!C392</f>
        <v>0</v>
      </c>
      <c r="D355" s="153">
        <f>Distt.Minor!D392</f>
        <v>0</v>
      </c>
      <c r="E355" s="153">
        <f>Distt.Minor!E392</f>
        <v>14232454</v>
      </c>
      <c r="F355" s="153">
        <f>Distt.Minor!F392</f>
        <v>355811350</v>
      </c>
      <c r="G355" s="153">
        <f>Distt.Minor!G392</f>
        <v>87859345</v>
      </c>
      <c r="H355" s="153">
        <f>Distt.Minor!H392</f>
        <v>350</v>
      </c>
    </row>
    <row r="356" spans="1:15" ht="17.100000000000001" customHeight="1" x14ac:dyDescent="0.25">
      <c r="A356" s="142">
        <v>16</v>
      </c>
      <c r="B356" s="664" t="s">
        <v>260</v>
      </c>
      <c r="C356" s="813">
        <f>Distt.Minor!C446</f>
        <v>0</v>
      </c>
      <c r="D356" s="813">
        <f>Distt.Minor!D446</f>
        <v>0</v>
      </c>
      <c r="E356" s="813">
        <f>Distt.Minor!E446</f>
        <v>132660</v>
      </c>
      <c r="F356" s="813">
        <f>Distt.Minor!F446</f>
        <v>3316500</v>
      </c>
      <c r="G356" s="813">
        <f>Distt.Minor!G446</f>
        <v>795960</v>
      </c>
      <c r="H356" s="813">
        <f>Distt.Minor!H446</f>
        <v>20</v>
      </c>
    </row>
    <row r="357" spans="1:15" ht="17.100000000000001" customHeight="1" x14ac:dyDescent="0.25">
      <c r="A357" s="148">
        <v>17</v>
      </c>
      <c r="B357" s="19" t="s">
        <v>266</v>
      </c>
      <c r="C357" s="148">
        <f>Distt.Minor!C584</f>
        <v>0</v>
      </c>
      <c r="D357" s="148">
        <f>Distt.Minor!D584</f>
        <v>0</v>
      </c>
      <c r="E357" s="148">
        <f>Distt.Minor!E584</f>
        <v>14263.07</v>
      </c>
      <c r="F357" s="148">
        <f>Distt.Minor!F584</f>
        <v>427892.23</v>
      </c>
      <c r="G357" s="148">
        <f>Distt.Minor!G584</f>
        <v>90000</v>
      </c>
      <c r="H357" s="148">
        <f>Distt.Minor!H584</f>
        <v>10</v>
      </c>
    </row>
    <row r="358" spans="1:15" ht="17.100000000000001" customHeight="1" x14ac:dyDescent="0.25">
      <c r="A358" s="148">
        <v>18</v>
      </c>
      <c r="B358" s="19" t="s">
        <v>261</v>
      </c>
      <c r="C358" s="148">
        <f>Distt.Minor!C476</f>
        <v>1</v>
      </c>
      <c r="D358" s="148">
        <f>Distt.Minor!D476</f>
        <v>0</v>
      </c>
      <c r="E358" s="148">
        <f>Distt.Minor!E476</f>
        <v>102211.81999999999</v>
      </c>
      <c r="F358" s="148">
        <f>Distt.Minor!F476</f>
        <v>3063639.72</v>
      </c>
      <c r="G358" s="148">
        <f>Distt.Minor!G476</f>
        <v>3447531.64</v>
      </c>
      <c r="H358" s="148">
        <f>Distt.Minor!H476</f>
        <v>70</v>
      </c>
    </row>
    <row r="359" spans="1:15" ht="17.100000000000001" customHeight="1" x14ac:dyDescent="0.25">
      <c r="A359" s="148">
        <v>19</v>
      </c>
      <c r="B359" s="19" t="s">
        <v>275</v>
      </c>
      <c r="C359" s="148">
        <f>'Office Minor'!C678</f>
        <v>0</v>
      </c>
      <c r="D359" s="148">
        <f>'Office Minor'!D678</f>
        <v>0</v>
      </c>
      <c r="E359" s="148">
        <f>'Office Minor'!E678</f>
        <v>1958668</v>
      </c>
      <c r="F359" s="148">
        <f>'Office Minor'!F678</f>
        <v>58760040</v>
      </c>
      <c r="G359" s="148">
        <f>'Office Minor'!G678</f>
        <v>19586680</v>
      </c>
      <c r="H359" s="148">
        <f>'Office Minor'!H678</f>
        <v>50</v>
      </c>
    </row>
    <row r="360" spans="1:15" ht="17.100000000000001" customHeight="1" x14ac:dyDescent="0.25">
      <c r="A360" s="1336" t="s">
        <v>49</v>
      </c>
      <c r="B360" s="1337"/>
      <c r="C360" s="36">
        <f>SUM(C341:C359)</f>
        <v>6</v>
      </c>
      <c r="D360" s="36">
        <f t="shared" ref="D360:H360" si="46">SUM(D341:D359)</f>
        <v>5</v>
      </c>
      <c r="E360" s="36">
        <f t="shared" si="46"/>
        <v>88154517.175999984</v>
      </c>
      <c r="F360" s="36">
        <f t="shared" si="46"/>
        <v>2314794993.9119997</v>
      </c>
      <c r="G360" s="36">
        <f t="shared" si="46"/>
        <v>224529580.39999998</v>
      </c>
      <c r="H360" s="36">
        <f t="shared" si="46"/>
        <v>4527</v>
      </c>
      <c r="J360" s="260">
        <f>'Minor Minerals'!C432</f>
        <v>6</v>
      </c>
      <c r="K360" s="260">
        <f>'Minor Minerals'!D432</f>
        <v>5</v>
      </c>
      <c r="L360" s="260">
        <f>'Minor Minerals'!E432</f>
        <v>88154517.175999969</v>
      </c>
      <c r="M360" s="260">
        <f>'Minor Minerals'!F432</f>
        <v>2314794993.9119997</v>
      </c>
      <c r="N360" s="260">
        <f>'Minor Minerals'!G432</f>
        <v>224529580.39999998</v>
      </c>
      <c r="O360" s="260">
        <f>'Minor Minerals'!H432</f>
        <v>4527</v>
      </c>
    </row>
    <row r="361" spans="1:15" ht="17.100000000000001" customHeight="1" x14ac:dyDescent="0.25">
      <c r="A361" s="156"/>
      <c r="B361" s="156"/>
      <c r="C361" s="156"/>
      <c r="D361" s="156"/>
      <c r="E361" s="156"/>
      <c r="F361" s="156"/>
      <c r="G361" s="156"/>
      <c r="H361" s="156"/>
      <c r="J361" s="136">
        <f>J360-C360</f>
        <v>0</v>
      </c>
      <c r="K361" s="136">
        <f t="shared" ref="K361:N361" si="47">K360-D360</f>
        <v>0</v>
      </c>
      <c r="L361" s="136">
        <f>L360-E360</f>
        <v>0</v>
      </c>
      <c r="M361" s="136">
        <f>M360-F360</f>
        <v>0</v>
      </c>
      <c r="N361" s="136">
        <f t="shared" si="47"/>
        <v>0</v>
      </c>
      <c r="O361" s="136">
        <f>O360-H360</f>
        <v>0</v>
      </c>
    </row>
    <row r="362" spans="1:15" ht="17.100000000000001" customHeight="1" x14ac:dyDescent="0.25">
      <c r="A362" s="1176" t="s">
        <v>146</v>
      </c>
      <c r="B362" s="1176"/>
      <c r="C362" s="1176"/>
      <c r="D362" s="1176"/>
      <c r="E362" s="1176"/>
      <c r="F362" s="1176"/>
      <c r="G362" s="1176"/>
      <c r="H362" s="1176"/>
    </row>
    <row r="363" spans="1:15" ht="17.100000000000001" customHeight="1" x14ac:dyDescent="0.25">
      <c r="A363" s="1343" t="s">
        <v>2</v>
      </c>
      <c r="B363" s="1150" t="s">
        <v>269</v>
      </c>
      <c r="C363" s="270" t="s">
        <v>4</v>
      </c>
      <c r="D363" s="270" t="s">
        <v>5</v>
      </c>
      <c r="E363" s="270" t="s">
        <v>6</v>
      </c>
      <c r="F363" s="270" t="s">
        <v>7</v>
      </c>
      <c r="G363" s="270" t="s">
        <v>8</v>
      </c>
      <c r="H363" s="270" t="s">
        <v>9</v>
      </c>
    </row>
    <row r="364" spans="1:15" ht="17.100000000000001" customHeight="1" x14ac:dyDescent="0.25">
      <c r="A364" s="1344"/>
      <c r="B364" s="1151"/>
      <c r="C364" s="33" t="s">
        <v>10</v>
      </c>
      <c r="D364" s="33" t="s">
        <v>51</v>
      </c>
      <c r="E364" s="33" t="s">
        <v>78</v>
      </c>
      <c r="F364" s="69" t="s">
        <v>79</v>
      </c>
      <c r="G364" s="69" t="s">
        <v>79</v>
      </c>
      <c r="H364" s="33" t="s">
        <v>12</v>
      </c>
    </row>
    <row r="365" spans="1:15" ht="17.100000000000001" customHeight="1" x14ac:dyDescent="0.25">
      <c r="A365" s="194">
        <v>1</v>
      </c>
      <c r="B365" s="232" t="s">
        <v>281</v>
      </c>
      <c r="C365" s="188">
        <f>Distt.Minor!C83</f>
        <v>2</v>
      </c>
      <c r="D365" s="188">
        <f>Distt.Minor!D83</f>
        <v>2</v>
      </c>
      <c r="E365" s="188">
        <f>Distt.Minor!E83</f>
        <v>0</v>
      </c>
      <c r="F365" s="188">
        <f>Distt.Minor!F83</f>
        <v>0</v>
      </c>
      <c r="G365" s="188">
        <f>Distt.Minor!G83</f>
        <v>475110</v>
      </c>
      <c r="H365" s="188">
        <f>Distt.Minor!H83</f>
        <v>0</v>
      </c>
    </row>
    <row r="366" spans="1:15" ht="17.100000000000001" customHeight="1" x14ac:dyDescent="0.25">
      <c r="A366" s="194">
        <v>2</v>
      </c>
      <c r="B366" s="232" t="s">
        <v>242</v>
      </c>
      <c r="C366" s="188">
        <f>Distt.Minor!C68+Distt.Minor!C71</f>
        <v>4</v>
      </c>
      <c r="D366" s="188">
        <f>Distt.Minor!D68+Distt.Minor!D71</f>
        <v>7</v>
      </c>
      <c r="E366" s="188">
        <f>Distt.Minor!E68+Distt.Minor!E71</f>
        <v>388130.33</v>
      </c>
      <c r="F366" s="188">
        <f>Distt.Minor!F68+Distt.Minor!F71</f>
        <v>77626066</v>
      </c>
      <c r="G366" s="188">
        <f>Distt.Minor!G68+Distt.Minor!G71</f>
        <v>12500019</v>
      </c>
      <c r="H366" s="188">
        <f>Distt.Minor!H68+Distt.Minor!H71</f>
        <v>10</v>
      </c>
    </row>
    <row r="367" spans="1:15" ht="17.100000000000001" customHeight="1" x14ac:dyDescent="0.25">
      <c r="A367" s="194">
        <v>3</v>
      </c>
      <c r="B367" s="205" t="s">
        <v>247</v>
      </c>
      <c r="C367" s="756">
        <f>Distt.Minor!C175+Distt.Minor!C174</f>
        <v>0</v>
      </c>
      <c r="D367" s="756">
        <f>Distt.Minor!D175+Distt.Minor!D174</f>
        <v>0</v>
      </c>
      <c r="E367" s="756">
        <f>Distt.Minor!E175+Distt.Minor!E174</f>
        <v>0</v>
      </c>
      <c r="F367" s="756">
        <f>Distt.Minor!F175+Distt.Minor!F174</f>
        <v>0</v>
      </c>
      <c r="G367" s="756">
        <f>Distt.Minor!G175+Distt.Minor!G174</f>
        <v>276600</v>
      </c>
      <c r="H367" s="757">
        <f>Distt.Minor!H175+Distt.Minor!H174</f>
        <v>25</v>
      </c>
    </row>
    <row r="368" spans="1:15" ht="17.100000000000001" customHeight="1" x14ac:dyDescent="0.25">
      <c r="A368" s="194">
        <v>4</v>
      </c>
      <c r="B368" s="205" t="s">
        <v>256</v>
      </c>
      <c r="C368" s="195">
        <f>Distt.Minor!C361</f>
        <v>2</v>
      </c>
      <c r="D368" s="195">
        <f>Distt.Minor!D361</f>
        <v>2</v>
      </c>
      <c r="E368" s="195">
        <f>Distt.Minor!E361</f>
        <v>0</v>
      </c>
      <c r="F368" s="195">
        <f>Distt.Minor!F361</f>
        <v>0</v>
      </c>
      <c r="G368" s="195">
        <f>Distt.Minor!G361</f>
        <v>0</v>
      </c>
      <c r="H368" s="182">
        <f>Distt.Minor!H361</f>
        <v>0</v>
      </c>
    </row>
    <row r="369" spans="1:15" ht="17.100000000000001" customHeight="1" x14ac:dyDescent="0.25">
      <c r="A369" s="194">
        <v>5</v>
      </c>
      <c r="B369" s="205" t="s">
        <v>253</v>
      </c>
      <c r="C369" s="665">
        <f>Distt.Minor!C270</f>
        <v>21</v>
      </c>
      <c r="D369" s="665">
        <f>Distt.Minor!D270</f>
        <v>21</v>
      </c>
      <c r="E369" s="665">
        <f>Distt.Minor!E270</f>
        <v>439745</v>
      </c>
      <c r="F369" s="665">
        <f>Distt.Minor!F270</f>
        <v>83551550</v>
      </c>
      <c r="G369" s="665">
        <f>Distt.Minor!G270</f>
        <v>14071840</v>
      </c>
      <c r="H369" s="758">
        <f>Distt.Minor!H270</f>
        <v>250</v>
      </c>
    </row>
    <row r="370" spans="1:15" ht="17.100000000000001" customHeight="1" x14ac:dyDescent="0.25">
      <c r="A370" s="194">
        <v>6</v>
      </c>
      <c r="B370" s="209" t="s">
        <v>424</v>
      </c>
      <c r="C370" s="182">
        <f>Distt.Minor!C451</f>
        <v>0</v>
      </c>
      <c r="D370" s="182">
        <f>Distt.Minor!D451</f>
        <v>0</v>
      </c>
      <c r="E370" s="182">
        <f>Distt.Minor!E451</f>
        <v>0</v>
      </c>
      <c r="F370" s="182">
        <f>Distt.Minor!F451</f>
        <v>0</v>
      </c>
      <c r="G370" s="182">
        <f>Distt.Minor!G451</f>
        <v>0</v>
      </c>
      <c r="H370" s="182">
        <f>Distt.Minor!H451</f>
        <v>0</v>
      </c>
    </row>
    <row r="371" spans="1:15" ht="17.100000000000001" customHeight="1" x14ac:dyDescent="0.25">
      <c r="A371" s="194">
        <v>7</v>
      </c>
      <c r="B371" s="209" t="s">
        <v>476</v>
      </c>
      <c r="C371" s="182">
        <f>Distt.Minor!C464</f>
        <v>0</v>
      </c>
      <c r="D371" s="182">
        <f>Distt.Minor!D464</f>
        <v>0</v>
      </c>
      <c r="E371" s="182">
        <f>Distt.Minor!E464</f>
        <v>0</v>
      </c>
      <c r="F371" s="182">
        <f>Distt.Minor!F464</f>
        <v>0</v>
      </c>
      <c r="G371" s="182">
        <f>Distt.Minor!G464</f>
        <v>0</v>
      </c>
      <c r="H371" s="182">
        <f>Distt.Minor!H464</f>
        <v>0</v>
      </c>
    </row>
    <row r="372" spans="1:15" ht="17.100000000000001" customHeight="1" x14ac:dyDescent="0.25">
      <c r="A372" s="194">
        <v>8</v>
      </c>
      <c r="B372" s="209" t="s">
        <v>259</v>
      </c>
      <c r="C372" s="182">
        <f>Distt.Minor!C431</f>
        <v>0</v>
      </c>
      <c r="D372" s="182">
        <f>Distt.Minor!D431</f>
        <v>0</v>
      </c>
      <c r="E372" s="182">
        <f>Distt.Minor!E431</f>
        <v>0</v>
      </c>
      <c r="F372" s="182">
        <f>Distt.Minor!F431</f>
        <v>0</v>
      </c>
      <c r="G372" s="182">
        <f>Distt.Minor!G431</f>
        <v>0</v>
      </c>
      <c r="H372" s="182">
        <f>Distt.Minor!H431</f>
        <v>0</v>
      </c>
    </row>
    <row r="373" spans="1:15" ht="17.100000000000001" customHeight="1" x14ac:dyDescent="0.25">
      <c r="A373" s="194">
        <v>9</v>
      </c>
      <c r="B373" s="205" t="s">
        <v>285</v>
      </c>
      <c r="C373" s="192">
        <f>Distt.Minor!C326</f>
        <v>0</v>
      </c>
      <c r="D373" s="192">
        <f>Distt.Minor!D326</f>
        <v>0</v>
      </c>
      <c r="E373" s="192">
        <f>Distt.Minor!E326</f>
        <v>40354</v>
      </c>
      <c r="F373" s="192">
        <f>Distt.Minor!F326</f>
        <v>4035400</v>
      </c>
      <c r="G373" s="192">
        <f>Distt.Minor!G326</f>
        <v>1291000</v>
      </c>
      <c r="H373" s="192">
        <f>Distt.Minor!H326</f>
        <v>10</v>
      </c>
    </row>
    <row r="374" spans="1:15" ht="17.100000000000001" customHeight="1" x14ac:dyDescent="0.25">
      <c r="A374" s="194">
        <v>10</v>
      </c>
      <c r="B374" s="666" t="s">
        <v>266</v>
      </c>
      <c r="C374" s="182">
        <f>Distt.Minor!C569</f>
        <v>0</v>
      </c>
      <c r="D374" s="182">
        <f>Distt.Minor!D569</f>
        <v>0</v>
      </c>
      <c r="E374" s="182">
        <f>Distt.Minor!E569</f>
        <v>0</v>
      </c>
      <c r="F374" s="182">
        <f>Distt.Minor!F569</f>
        <v>0</v>
      </c>
      <c r="G374" s="182">
        <f>Distt.Minor!G569</f>
        <v>0</v>
      </c>
      <c r="H374" s="182">
        <f>Distt.Minor!H569</f>
        <v>0</v>
      </c>
    </row>
    <row r="375" spans="1:15" ht="17.100000000000001" customHeight="1" x14ac:dyDescent="0.25">
      <c r="A375" s="194">
        <v>11</v>
      </c>
      <c r="B375" s="666" t="s">
        <v>264</v>
      </c>
      <c r="C375" s="182">
        <f>Distt.Minor!C540</f>
        <v>0</v>
      </c>
      <c r="D375" s="182">
        <f>Distt.Minor!D540</f>
        <v>0</v>
      </c>
      <c r="E375" s="182">
        <f>Distt.Minor!E540</f>
        <v>0</v>
      </c>
      <c r="F375" s="182">
        <f>Distt.Minor!F540</f>
        <v>0</v>
      </c>
      <c r="G375" s="182">
        <f>Distt.Minor!G540</f>
        <v>407072</v>
      </c>
      <c r="H375" s="182">
        <f>Distt.Minor!H540</f>
        <v>0</v>
      </c>
    </row>
    <row r="376" spans="1:15" ht="17.100000000000001" customHeight="1" x14ac:dyDescent="0.25">
      <c r="A376" s="1016">
        <v>12</v>
      </c>
      <c r="B376" s="1017" t="s">
        <v>248</v>
      </c>
      <c r="C376" s="182">
        <f>Distt.Minor!C212</f>
        <v>0</v>
      </c>
      <c r="D376" s="182">
        <f>Distt.Minor!D212</f>
        <v>0</v>
      </c>
      <c r="E376" s="182">
        <f>Distt.Minor!E212</f>
        <v>980</v>
      </c>
      <c r="F376" s="182">
        <f>Distt.Minor!F212</f>
        <v>676200</v>
      </c>
      <c r="G376" s="182">
        <f>Distt.Minor!G212</f>
        <v>117200</v>
      </c>
      <c r="H376" s="182">
        <f>Distt.Minor!H212</f>
        <v>10</v>
      </c>
    </row>
    <row r="377" spans="1:15" ht="17.100000000000001" customHeight="1" x14ac:dyDescent="0.25">
      <c r="A377" s="1336" t="s">
        <v>49</v>
      </c>
      <c r="B377" s="1337"/>
      <c r="C377" s="36">
        <f>SUM(C365:C375)</f>
        <v>29</v>
      </c>
      <c r="D377" s="36">
        <f t="shared" ref="D377:H377" si="48">SUM(D365:D375)</f>
        <v>32</v>
      </c>
      <c r="E377" s="36">
        <f t="shared" si="48"/>
        <v>868229.33000000007</v>
      </c>
      <c r="F377" s="36">
        <f t="shared" si="48"/>
        <v>165213016</v>
      </c>
      <c r="G377" s="36">
        <f t="shared" si="48"/>
        <v>29021641</v>
      </c>
      <c r="H377" s="36">
        <f t="shared" si="48"/>
        <v>295</v>
      </c>
      <c r="J377" s="260">
        <f>'Minor Minerals'!C449</f>
        <v>29</v>
      </c>
      <c r="K377" s="260">
        <f>'Minor Minerals'!D449</f>
        <v>32</v>
      </c>
      <c r="L377" s="260">
        <f>'Minor Minerals'!E449</f>
        <v>869209.33000000007</v>
      </c>
      <c r="M377" s="260">
        <f>'Minor Minerals'!F449</f>
        <v>165889216</v>
      </c>
      <c r="N377" s="260">
        <f>'Minor Minerals'!G449</f>
        <v>29138841</v>
      </c>
      <c r="O377" s="260">
        <f>'Minor Minerals'!H449</f>
        <v>305</v>
      </c>
    </row>
    <row r="378" spans="1:15" ht="17.100000000000001" customHeight="1" x14ac:dyDescent="0.25">
      <c r="A378" s="156"/>
      <c r="B378" s="156"/>
      <c r="C378" s="156"/>
      <c r="D378" s="156"/>
      <c r="E378" s="156"/>
      <c r="F378" s="156"/>
      <c r="G378" s="156"/>
      <c r="H378" s="156"/>
      <c r="J378" s="136">
        <f>J377-C377</f>
        <v>0</v>
      </c>
      <c r="K378" s="136">
        <f t="shared" ref="K378:O378" si="49">K377-D377</f>
        <v>0</v>
      </c>
      <c r="L378" s="136">
        <f t="shared" si="49"/>
        <v>980</v>
      </c>
      <c r="M378" s="136">
        <f t="shared" si="49"/>
        <v>676200</v>
      </c>
      <c r="N378" s="136">
        <f t="shared" si="49"/>
        <v>117200</v>
      </c>
      <c r="O378" s="136">
        <f t="shared" si="49"/>
        <v>10</v>
      </c>
    </row>
    <row r="379" spans="1:15" ht="17.100000000000001" customHeight="1" x14ac:dyDescent="0.3">
      <c r="A379" s="1162" t="s">
        <v>120</v>
      </c>
      <c r="B379" s="1162"/>
      <c r="C379" s="1162"/>
      <c r="D379" s="1162"/>
      <c r="E379" s="1162"/>
      <c r="F379" s="1162"/>
      <c r="G379" s="1162"/>
      <c r="H379" s="1162"/>
    </row>
    <row r="380" spans="1:15" ht="17.100000000000001" customHeight="1" x14ac:dyDescent="0.25">
      <c r="A380" s="1155" t="s">
        <v>2</v>
      </c>
      <c r="B380" s="1150" t="s">
        <v>269</v>
      </c>
      <c r="C380" s="270" t="s">
        <v>4</v>
      </c>
      <c r="D380" s="270" t="s">
        <v>5</v>
      </c>
      <c r="E380" s="270" t="s">
        <v>6</v>
      </c>
      <c r="F380" s="270" t="s">
        <v>7</v>
      </c>
      <c r="G380" s="270" t="s">
        <v>8</v>
      </c>
      <c r="H380" s="270" t="s">
        <v>9</v>
      </c>
    </row>
    <row r="381" spans="1:15" ht="17.100000000000001" customHeight="1" x14ac:dyDescent="0.25">
      <c r="A381" s="1156"/>
      <c r="B381" s="1151"/>
      <c r="C381" s="2" t="s">
        <v>10</v>
      </c>
      <c r="D381" s="2" t="s">
        <v>77</v>
      </c>
      <c r="E381" s="2" t="s">
        <v>78</v>
      </c>
      <c r="F381" s="53" t="s">
        <v>79</v>
      </c>
      <c r="G381" s="53" t="s">
        <v>79</v>
      </c>
      <c r="H381" s="2" t="s">
        <v>12</v>
      </c>
    </row>
    <row r="382" spans="1:15" ht="17.100000000000001" customHeight="1" x14ac:dyDescent="0.25">
      <c r="A382" s="142">
        <v>1</v>
      </c>
      <c r="B382" s="209" t="s">
        <v>243</v>
      </c>
      <c r="C382" s="204">
        <f>Distt.Minor!C98</f>
        <v>4</v>
      </c>
      <c r="D382" s="204">
        <f>Distt.Minor!D98</f>
        <v>19.170000000000002</v>
      </c>
      <c r="E382" s="204">
        <f>Distt.Minor!E98</f>
        <v>0</v>
      </c>
      <c r="F382" s="204">
        <f>Distt.Minor!F98</f>
        <v>0</v>
      </c>
      <c r="G382" s="204">
        <f>Distt.Minor!G98</f>
        <v>112997</v>
      </c>
      <c r="H382" s="204">
        <f>Distt.Minor!H98</f>
        <v>20</v>
      </c>
    </row>
    <row r="383" spans="1:15" ht="17.100000000000001" customHeight="1" x14ac:dyDescent="0.25">
      <c r="A383" s="142">
        <v>2</v>
      </c>
      <c r="B383" s="209" t="s">
        <v>244</v>
      </c>
      <c r="C383" s="204">
        <f>Distt.Minor!C120</f>
        <v>12</v>
      </c>
      <c r="D383" s="204">
        <f>Distt.Minor!D120</f>
        <v>47.91</v>
      </c>
      <c r="E383" s="204">
        <f>Distt.Minor!E120</f>
        <v>37741.68</v>
      </c>
      <c r="F383" s="204">
        <f>Distt.Minor!F120</f>
        <v>10420587</v>
      </c>
      <c r="G383" s="204">
        <f>Distt.Minor!G120</f>
        <v>16015864</v>
      </c>
      <c r="H383" s="204">
        <f>Distt.Minor!H120</f>
        <v>80</v>
      </c>
      <c r="M383" s="183"/>
    </row>
    <row r="384" spans="1:15" ht="17.100000000000001" customHeight="1" x14ac:dyDescent="0.25">
      <c r="A384" s="142">
        <v>3</v>
      </c>
      <c r="B384" s="209" t="s">
        <v>246</v>
      </c>
      <c r="C384" s="204">
        <v>0</v>
      </c>
      <c r="D384" s="204">
        <v>0</v>
      </c>
      <c r="E384" s="204">
        <v>0</v>
      </c>
      <c r="F384" s="204">
        <v>0</v>
      </c>
      <c r="G384" s="204">
        <v>0</v>
      </c>
      <c r="H384" s="204">
        <v>0</v>
      </c>
      <c r="M384" s="266"/>
    </row>
    <row r="385" spans="1:15" ht="17.100000000000001" customHeight="1" x14ac:dyDescent="0.25">
      <c r="A385" s="142">
        <v>4</v>
      </c>
      <c r="B385" s="209" t="s">
        <v>247</v>
      </c>
      <c r="C385" s="142">
        <f>Distt.Minor!C179</f>
        <v>56</v>
      </c>
      <c r="D385" s="142">
        <f>Distt.Minor!D179</f>
        <v>524.06999999999994</v>
      </c>
      <c r="E385" s="142">
        <f>Distt.Minor!E179</f>
        <v>1846507.4300000002</v>
      </c>
      <c r="F385" s="142">
        <f>Distt.Minor!F179</f>
        <v>478636143.30000001</v>
      </c>
      <c r="G385" s="142">
        <f>Distt.Minor!G179</f>
        <v>75859808</v>
      </c>
      <c r="H385" s="142">
        <f>Distt.Minor!H179</f>
        <v>800</v>
      </c>
    </row>
    <row r="386" spans="1:15" ht="17.100000000000001" customHeight="1" x14ac:dyDescent="0.25">
      <c r="A386" s="142">
        <v>5</v>
      </c>
      <c r="B386" s="209" t="s">
        <v>253</v>
      </c>
      <c r="C386" s="142">
        <f>Distt.Minor!C263</f>
        <v>3</v>
      </c>
      <c r="D386" s="142">
        <f>Distt.Minor!D263</f>
        <v>14.7544</v>
      </c>
      <c r="E386" s="142">
        <f>Distt.Minor!E263</f>
        <v>90.93</v>
      </c>
      <c r="F386" s="142">
        <f>Distt.Minor!F263</f>
        <v>27279</v>
      </c>
      <c r="G386" s="142">
        <f>Distt.Minor!G263</f>
        <v>25910.45</v>
      </c>
      <c r="H386" s="142">
        <f>Distt.Minor!H263</f>
        <v>2</v>
      </c>
    </row>
    <row r="387" spans="1:15" ht="17.100000000000001" customHeight="1" x14ac:dyDescent="0.25">
      <c r="A387" s="142">
        <v>6</v>
      </c>
      <c r="B387" s="209" t="s">
        <v>260</v>
      </c>
      <c r="C387" s="204">
        <f>Distt.Minor!C448</f>
        <v>46</v>
      </c>
      <c r="D387" s="204">
        <f>Distt.Minor!D448</f>
        <v>530.66</v>
      </c>
      <c r="E387" s="204">
        <f>Distt.Minor!E448</f>
        <v>1353553</v>
      </c>
      <c r="F387" s="204">
        <f>Distt.Minor!F448</f>
        <v>372227075</v>
      </c>
      <c r="G387" s="204">
        <f>Distt.Minor!G448</f>
        <v>70392279</v>
      </c>
      <c r="H387" s="204">
        <f>Distt.Minor!H448</f>
        <v>201</v>
      </c>
    </row>
    <row r="388" spans="1:15" ht="17.100000000000001" customHeight="1" x14ac:dyDescent="0.25">
      <c r="A388" s="142">
        <v>7</v>
      </c>
      <c r="B388" s="209" t="s">
        <v>263</v>
      </c>
      <c r="C388" s="204">
        <f>Distt.Minor!C522</f>
        <v>2</v>
      </c>
      <c r="D388" s="204">
        <f>Distt.Minor!D522</f>
        <v>8.1</v>
      </c>
      <c r="E388" s="204">
        <f>Distt.Minor!E522</f>
        <v>279.44</v>
      </c>
      <c r="F388" s="204">
        <f>Distt.Minor!F522</f>
        <v>76846</v>
      </c>
      <c r="G388" s="204">
        <f>Distt.Minor!G522</f>
        <v>12574.8</v>
      </c>
      <c r="H388" s="204">
        <f>Distt.Minor!H522</f>
        <v>25</v>
      </c>
    </row>
    <row r="389" spans="1:15" ht="17.100000000000001" customHeight="1" x14ac:dyDescent="0.25">
      <c r="A389" s="142">
        <v>8</v>
      </c>
      <c r="B389" s="209" t="s">
        <v>251</v>
      </c>
      <c r="C389" s="204">
        <f>Distt.Minor!C291</f>
        <v>0</v>
      </c>
      <c r="D389" s="204">
        <f>Distt.Minor!D291</f>
        <v>0</v>
      </c>
      <c r="E389" s="204">
        <f>Distt.Minor!E291</f>
        <v>0</v>
      </c>
      <c r="F389" s="204">
        <f>Distt.Minor!F291</f>
        <v>0</v>
      </c>
      <c r="G389" s="204">
        <f>Distt.Minor!G291</f>
        <v>0</v>
      </c>
      <c r="H389" s="204">
        <f>Distt.Minor!H291</f>
        <v>0</v>
      </c>
    </row>
    <row r="390" spans="1:15" ht="17.100000000000001" customHeight="1" x14ac:dyDescent="0.25">
      <c r="A390" s="142">
        <v>9</v>
      </c>
      <c r="B390" s="209" t="s">
        <v>266</v>
      </c>
      <c r="C390" s="166">
        <f>Distt.Minor!C578</f>
        <v>1</v>
      </c>
      <c r="D390" s="166">
        <f>Distt.Minor!D578</f>
        <v>44</v>
      </c>
      <c r="E390" s="166">
        <f>Distt.Minor!E578</f>
        <v>55523.14</v>
      </c>
      <c r="F390" s="166">
        <f>Distt.Minor!F578</f>
        <v>15268863.5</v>
      </c>
      <c r="G390" s="166">
        <f>Distt.Minor!G578</f>
        <v>2963166</v>
      </c>
      <c r="H390" s="166">
        <f>Distt.Minor!H578</f>
        <v>28</v>
      </c>
    </row>
    <row r="391" spans="1:15" ht="17.100000000000001" customHeight="1" x14ac:dyDescent="0.25">
      <c r="A391" s="1336" t="s">
        <v>49</v>
      </c>
      <c r="B391" s="1337"/>
      <c r="C391" s="4">
        <f t="shared" ref="C391:H391" si="50">SUM(C382:C390)</f>
        <v>124</v>
      </c>
      <c r="D391" s="5">
        <f t="shared" si="50"/>
        <v>1188.6643999999999</v>
      </c>
      <c r="E391" s="7">
        <f t="shared" si="50"/>
        <v>3293695.62</v>
      </c>
      <c r="F391" s="7">
        <f t="shared" si="50"/>
        <v>876656793.79999995</v>
      </c>
      <c r="G391" s="7">
        <f t="shared" si="50"/>
        <v>165382599.25</v>
      </c>
      <c r="H391" s="4">
        <f t="shared" si="50"/>
        <v>1156</v>
      </c>
      <c r="J391" s="258">
        <f>'Minor Minerals'!C465</f>
        <v>124</v>
      </c>
      <c r="K391" s="258">
        <f>'Minor Minerals'!D465</f>
        <v>1188.6643999999999</v>
      </c>
      <c r="L391" s="258">
        <f>'Minor Minerals'!E465</f>
        <v>3293695.62</v>
      </c>
      <c r="M391" s="258">
        <f>'Minor Minerals'!F465</f>
        <v>876656793.79999995</v>
      </c>
      <c r="N391" s="258">
        <f>'Minor Minerals'!G465</f>
        <v>165382599.25</v>
      </c>
      <c r="O391" s="258">
        <f>'Minor Minerals'!H465</f>
        <v>1156</v>
      </c>
    </row>
    <row r="392" spans="1:15" ht="17.100000000000001" customHeight="1" x14ac:dyDescent="0.25">
      <c r="A392" s="156"/>
      <c r="B392" s="156"/>
      <c r="C392" s="156"/>
      <c r="D392" s="156"/>
      <c r="E392" s="156"/>
      <c r="F392" s="156"/>
      <c r="G392" s="156"/>
      <c r="H392" s="156"/>
      <c r="J392" s="136">
        <f>J391-C391</f>
        <v>0</v>
      </c>
      <c r="K392" s="136">
        <f t="shared" ref="K392:O392" si="51">K391-D391</f>
        <v>0</v>
      </c>
      <c r="L392" s="136">
        <f t="shared" si="51"/>
        <v>0</v>
      </c>
      <c r="M392" s="136">
        <f t="shared" si="51"/>
        <v>0</v>
      </c>
      <c r="N392" s="136">
        <f t="shared" si="51"/>
        <v>0</v>
      </c>
      <c r="O392" s="136">
        <f t="shared" si="51"/>
        <v>0</v>
      </c>
    </row>
    <row r="393" spans="1:15" ht="17.100000000000001" customHeight="1" x14ac:dyDescent="0.25">
      <c r="A393" s="1176" t="s">
        <v>66</v>
      </c>
      <c r="B393" s="1176"/>
      <c r="C393" s="1176"/>
      <c r="D393" s="1176"/>
      <c r="E393" s="1176"/>
      <c r="F393" s="1176"/>
      <c r="G393" s="1176"/>
      <c r="H393" s="1176"/>
    </row>
    <row r="394" spans="1:15" ht="17.100000000000001" customHeight="1" x14ac:dyDescent="0.25">
      <c r="A394" s="1155" t="s">
        <v>2</v>
      </c>
      <c r="B394" s="1150" t="s">
        <v>269</v>
      </c>
      <c r="C394" s="270" t="s">
        <v>4</v>
      </c>
      <c r="D394" s="270" t="s">
        <v>5</v>
      </c>
      <c r="E394" s="270" t="s">
        <v>6</v>
      </c>
      <c r="F394" s="270" t="s">
        <v>7</v>
      </c>
      <c r="G394" s="270" t="s">
        <v>8</v>
      </c>
      <c r="H394" s="270" t="s">
        <v>9</v>
      </c>
    </row>
    <row r="395" spans="1:15" ht="17.100000000000001" customHeight="1" x14ac:dyDescent="0.25">
      <c r="A395" s="1156"/>
      <c r="B395" s="1151"/>
      <c r="C395" s="2" t="s">
        <v>10</v>
      </c>
      <c r="D395" s="2" t="s">
        <v>51</v>
      </c>
      <c r="E395" s="2" t="s">
        <v>78</v>
      </c>
      <c r="F395" s="53" t="s">
        <v>79</v>
      </c>
      <c r="G395" s="53" t="s">
        <v>79</v>
      </c>
      <c r="H395" s="2" t="s">
        <v>12</v>
      </c>
    </row>
    <row r="396" spans="1:15" ht="17.100000000000001" customHeight="1" x14ac:dyDescent="0.25">
      <c r="A396" s="209">
        <v>1</v>
      </c>
      <c r="B396" s="205" t="s">
        <v>239</v>
      </c>
      <c r="C396" s="64">
        <f>Distt.Minor!C12</f>
        <v>0</v>
      </c>
      <c r="D396" s="64">
        <f>Distt.Minor!D12</f>
        <v>0</v>
      </c>
      <c r="E396" s="64">
        <f>Distt.Minor!E12</f>
        <v>109109</v>
      </c>
      <c r="F396" s="64">
        <f>Distt.Minor!F12</f>
        <v>70920850</v>
      </c>
      <c r="G396" s="64">
        <f>Distt.Minor!G12</f>
        <v>2695154</v>
      </c>
      <c r="H396" s="64">
        <f>Distt.Minor!H12</f>
        <v>116</v>
      </c>
    </row>
    <row r="397" spans="1:15" ht="17.100000000000001" customHeight="1" x14ac:dyDescent="0.25">
      <c r="A397" s="209">
        <v>2</v>
      </c>
      <c r="B397" s="205" t="s">
        <v>270</v>
      </c>
      <c r="C397" s="153">
        <f>Distt.Minor!C29</f>
        <v>1</v>
      </c>
      <c r="D397" s="153">
        <f>Distt.Minor!D29</f>
        <v>1.62</v>
      </c>
      <c r="E397" s="153">
        <f>Distt.Minor!E29</f>
        <v>4433.54</v>
      </c>
      <c r="F397" s="153">
        <f>Distt.Minor!F29</f>
        <v>3059142.6</v>
      </c>
      <c r="G397" s="153">
        <f>Distt.Minor!G29</f>
        <v>354683.2</v>
      </c>
      <c r="H397" s="153">
        <f>Distt.Minor!H29</f>
        <v>169</v>
      </c>
    </row>
    <row r="398" spans="1:15" ht="17.100000000000001" customHeight="1" x14ac:dyDescent="0.25">
      <c r="A398" s="209">
        <v>3</v>
      </c>
      <c r="B398" s="205" t="s">
        <v>418</v>
      </c>
      <c r="C398" s="153">
        <f>Distt.Minor!C167</f>
        <v>0</v>
      </c>
      <c r="D398" s="153">
        <f>Distt.Minor!D167</f>
        <v>0</v>
      </c>
      <c r="E398" s="153">
        <f>Distt.Minor!E167</f>
        <v>1608556.07</v>
      </c>
      <c r="F398" s="153">
        <f>Distt.Minor!F167</f>
        <v>289540093.10000002</v>
      </c>
      <c r="G398" s="153">
        <f>Distt.Minor!G167</f>
        <v>78177523</v>
      </c>
      <c r="H398" s="153">
        <f>Distt.Minor!H167</f>
        <v>20000</v>
      </c>
    </row>
    <row r="399" spans="1:15" ht="17.100000000000001" customHeight="1" x14ac:dyDescent="0.25">
      <c r="A399" s="209">
        <v>4</v>
      </c>
      <c r="B399" s="205" t="s">
        <v>249</v>
      </c>
      <c r="C399" s="153">
        <f>Distt.Minor!C235</f>
        <v>0</v>
      </c>
      <c r="D399" s="153">
        <f>Distt.Minor!D235</f>
        <v>0</v>
      </c>
      <c r="E399" s="153">
        <f>Distt.Minor!E235</f>
        <v>16748.080000000002</v>
      </c>
      <c r="F399" s="153">
        <f>Distt.Minor!F235</f>
        <v>10886252</v>
      </c>
      <c r="G399" s="153">
        <f>Distt.Minor!G235</f>
        <v>632615</v>
      </c>
      <c r="H399" s="153">
        <f>Distt.Minor!H235</f>
        <v>25</v>
      </c>
    </row>
    <row r="400" spans="1:15" ht="17.100000000000001" customHeight="1" x14ac:dyDescent="0.25">
      <c r="A400" s="209">
        <v>5</v>
      </c>
      <c r="B400" s="205" t="s">
        <v>415</v>
      </c>
      <c r="C400" s="123">
        <f>Distt.Minor!C342</f>
        <v>1</v>
      </c>
      <c r="D400" s="123">
        <f>Distt.Minor!D342</f>
        <v>1</v>
      </c>
      <c r="E400" s="123">
        <f>Distt.Minor!E342</f>
        <v>0</v>
      </c>
      <c r="F400" s="123">
        <f>Distt.Minor!F342</f>
        <v>0</v>
      </c>
      <c r="G400" s="123">
        <f>Distt.Minor!G342</f>
        <v>0</v>
      </c>
      <c r="H400" s="123">
        <f>Distt.Minor!H342</f>
        <v>0</v>
      </c>
    </row>
    <row r="401" spans="1:15" ht="17.100000000000001" customHeight="1" x14ac:dyDescent="0.25">
      <c r="A401" s="209">
        <v>6</v>
      </c>
      <c r="B401" s="205" t="s">
        <v>244</v>
      </c>
      <c r="C401" s="153">
        <f>Distt.Minor!C110</f>
        <v>6</v>
      </c>
      <c r="D401" s="153">
        <f>Distt.Minor!D110</f>
        <v>5.82</v>
      </c>
      <c r="E401" s="153">
        <f>Distt.Minor!E110</f>
        <v>332.73</v>
      </c>
      <c r="F401" s="153">
        <f>Distt.Minor!F110</f>
        <v>282820.5</v>
      </c>
      <c r="G401" s="153">
        <f>Distt.Minor!G110</f>
        <v>5808429</v>
      </c>
      <c r="H401" s="153">
        <f>Distt.Minor!H110</f>
        <v>32</v>
      </c>
    </row>
    <row r="402" spans="1:15" ht="17.100000000000001" customHeight="1" x14ac:dyDescent="0.25">
      <c r="A402" s="209">
        <v>7</v>
      </c>
      <c r="B402" s="209" t="s">
        <v>260</v>
      </c>
      <c r="C402" s="153">
        <f>Distt.Minor!C443</f>
        <v>2</v>
      </c>
      <c r="D402" s="153">
        <f>Distt.Minor!D443</f>
        <v>40.5</v>
      </c>
      <c r="E402" s="153">
        <f>Distt.Minor!E443</f>
        <v>14009.6</v>
      </c>
      <c r="F402" s="153">
        <f>Distt.Minor!F443</f>
        <v>9666624</v>
      </c>
      <c r="G402" s="153">
        <f>Distt.Minor!G443</f>
        <v>467531.5</v>
      </c>
      <c r="H402" s="153">
        <f>Distt.Minor!H443</f>
        <v>39</v>
      </c>
    </row>
    <row r="403" spans="1:15" ht="17.100000000000001" customHeight="1" x14ac:dyDescent="0.25">
      <c r="A403" s="209">
        <v>8</v>
      </c>
      <c r="B403" s="205" t="s">
        <v>274</v>
      </c>
      <c r="C403" s="153">
        <f>Distt.Minor!C474</f>
        <v>3</v>
      </c>
      <c r="D403" s="153">
        <f>Distt.Minor!D474</f>
        <v>3.8</v>
      </c>
      <c r="E403" s="153">
        <f>Distt.Minor!E474</f>
        <v>62055.172409999999</v>
      </c>
      <c r="F403" s="153">
        <f>Distt.Minor!F474</f>
        <v>37233103.450000003</v>
      </c>
      <c r="G403" s="153">
        <f>Distt.Minor!G474</f>
        <v>3599200</v>
      </c>
      <c r="H403" s="153">
        <f>Distt.Minor!H474</f>
        <v>30</v>
      </c>
    </row>
    <row r="404" spans="1:15" ht="17.100000000000001" customHeight="1" x14ac:dyDescent="0.25">
      <c r="A404" s="209">
        <v>9</v>
      </c>
      <c r="B404" s="205" t="s">
        <v>259</v>
      </c>
      <c r="C404" s="153">
        <f>Distt.Minor!C427</f>
        <v>0</v>
      </c>
      <c r="D404" s="153">
        <f>Distt.Minor!D427</f>
        <v>0</v>
      </c>
      <c r="E404" s="153">
        <f>Distt.Minor!E427</f>
        <v>109109</v>
      </c>
      <c r="F404" s="153">
        <f>Distt.Minor!F427</f>
        <v>70920850</v>
      </c>
      <c r="G404" s="153">
        <f>Distt.Minor!G427</f>
        <v>2695154</v>
      </c>
      <c r="H404" s="153">
        <f>Distt.Minor!H427</f>
        <v>116</v>
      </c>
    </row>
    <row r="405" spans="1:15" ht="17.100000000000001" customHeight="1" x14ac:dyDescent="0.25">
      <c r="A405" s="209">
        <v>10</v>
      </c>
      <c r="B405" s="585" t="s">
        <v>275</v>
      </c>
      <c r="C405" s="153">
        <f>Distt.Minor!C489</f>
        <v>0</v>
      </c>
      <c r="D405" s="153">
        <f>Distt.Minor!D489</f>
        <v>0</v>
      </c>
      <c r="E405" s="153">
        <f>Distt.Minor!E489</f>
        <v>0</v>
      </c>
      <c r="F405" s="153">
        <f>Distt.Minor!F489</f>
        <v>0</v>
      </c>
      <c r="G405" s="153">
        <f>Distt.Minor!G489</f>
        <v>0</v>
      </c>
      <c r="H405" s="153">
        <f>Distt.Minor!H489</f>
        <v>0</v>
      </c>
    </row>
    <row r="406" spans="1:15" ht="17.100000000000001" customHeight="1" x14ac:dyDescent="0.25">
      <c r="A406" s="209">
        <v>11</v>
      </c>
      <c r="B406" s="205" t="s">
        <v>277</v>
      </c>
      <c r="C406" s="203">
        <f>Distt.Minor!C549</f>
        <v>14</v>
      </c>
      <c r="D406" s="203">
        <f>Distt.Minor!D549</f>
        <v>13.85</v>
      </c>
      <c r="E406" s="203">
        <f>Distt.Minor!E549</f>
        <v>8208</v>
      </c>
      <c r="F406" s="203">
        <f>Distt.Minor!F549</f>
        <v>5745600</v>
      </c>
      <c r="G406" s="203">
        <f>Distt.Minor!G549</f>
        <v>3714717</v>
      </c>
      <c r="H406" s="203">
        <f>Distt.Minor!H549</f>
        <v>50</v>
      </c>
    </row>
    <row r="407" spans="1:15" ht="17.100000000000001" customHeight="1" x14ac:dyDescent="0.25">
      <c r="A407" s="209">
        <v>12</v>
      </c>
      <c r="B407" s="205" t="s">
        <v>266</v>
      </c>
      <c r="C407" s="124">
        <f>Distt.Minor!C572</f>
        <v>23</v>
      </c>
      <c r="D407" s="124">
        <f>Distt.Minor!D572</f>
        <v>958.07</v>
      </c>
      <c r="E407" s="124">
        <f>Distt.Minor!E572</f>
        <v>55816.19</v>
      </c>
      <c r="F407" s="124">
        <f>Distt.Minor!F572</f>
        <v>61741533</v>
      </c>
      <c r="G407" s="124">
        <f>Distt.Minor!G572</f>
        <v>10128652</v>
      </c>
      <c r="H407" s="124">
        <f>Distt.Minor!H572</f>
        <v>85</v>
      </c>
    </row>
    <row r="408" spans="1:15" ht="17.100000000000001" customHeight="1" x14ac:dyDescent="0.25">
      <c r="A408" s="1336" t="s">
        <v>49</v>
      </c>
      <c r="B408" s="1337"/>
      <c r="C408" s="36">
        <f t="shared" ref="C408:H408" si="52">SUM(C396:C407)</f>
        <v>50</v>
      </c>
      <c r="D408" s="35">
        <f t="shared" si="52"/>
        <v>1024.6600000000001</v>
      </c>
      <c r="E408" s="34">
        <f t="shared" si="52"/>
        <v>1988377.3824100001</v>
      </c>
      <c r="F408" s="34">
        <f t="shared" si="52"/>
        <v>559996868.6500001</v>
      </c>
      <c r="G408" s="34">
        <f t="shared" si="52"/>
        <v>108273658.7</v>
      </c>
      <c r="H408" s="34">
        <f t="shared" si="52"/>
        <v>20662</v>
      </c>
      <c r="J408" s="260">
        <f>'Minor Minerals'!C484</f>
        <v>50</v>
      </c>
      <c r="K408" s="260">
        <f>'Minor Minerals'!D484</f>
        <v>1024.6600000000001</v>
      </c>
      <c r="L408" s="260">
        <f>'Minor Minerals'!E484</f>
        <v>1988377.3824100001</v>
      </c>
      <c r="M408" s="260">
        <f>'Minor Minerals'!F484</f>
        <v>559996868.6500001</v>
      </c>
      <c r="N408" s="260">
        <f>'Minor Minerals'!G484</f>
        <v>108273658.7</v>
      </c>
      <c r="O408" s="260">
        <f>'Minor Minerals'!H484</f>
        <v>20662</v>
      </c>
    </row>
    <row r="409" spans="1:15" ht="17.100000000000001" customHeight="1" x14ac:dyDescent="0.25">
      <c r="A409" s="156"/>
      <c r="B409" s="156"/>
      <c r="C409" s="156"/>
      <c r="D409" s="156"/>
      <c r="E409" s="156"/>
      <c r="F409" s="156"/>
      <c r="G409" s="156"/>
      <c r="H409" s="156"/>
      <c r="J409" s="136">
        <f>J408-C408</f>
        <v>0</v>
      </c>
      <c r="K409" s="136">
        <f t="shared" ref="K409:O409" si="53">K408-D408</f>
        <v>0</v>
      </c>
      <c r="L409" s="136">
        <f t="shared" si="53"/>
        <v>0</v>
      </c>
      <c r="M409" s="136">
        <f t="shared" si="53"/>
        <v>0</v>
      </c>
      <c r="N409" s="136">
        <f t="shared" si="53"/>
        <v>0</v>
      </c>
      <c r="O409" s="136">
        <f t="shared" si="53"/>
        <v>0</v>
      </c>
    </row>
    <row r="410" spans="1:15" ht="17.100000000000001" customHeight="1" x14ac:dyDescent="0.3">
      <c r="A410" s="1162" t="s">
        <v>121</v>
      </c>
      <c r="B410" s="1162"/>
      <c r="C410" s="1162"/>
      <c r="D410" s="1162"/>
      <c r="E410" s="1162"/>
      <c r="F410" s="1162"/>
      <c r="G410" s="1162"/>
      <c r="H410" s="1162"/>
    </row>
    <row r="411" spans="1:15" ht="17.100000000000001" customHeight="1" x14ac:dyDescent="0.25">
      <c r="A411" s="1155" t="s">
        <v>2</v>
      </c>
      <c r="B411" s="1150" t="s">
        <v>269</v>
      </c>
      <c r="C411" s="270" t="s">
        <v>4</v>
      </c>
      <c r="D411" s="270" t="s">
        <v>5</v>
      </c>
      <c r="E411" s="270" t="s">
        <v>6</v>
      </c>
      <c r="F411" s="270" t="s">
        <v>7</v>
      </c>
      <c r="G411" s="270" t="s">
        <v>8</v>
      </c>
      <c r="H411" s="270" t="s">
        <v>9</v>
      </c>
    </row>
    <row r="412" spans="1:15" ht="17.100000000000001" customHeight="1" x14ac:dyDescent="0.25">
      <c r="A412" s="1156"/>
      <c r="B412" s="1151"/>
      <c r="C412" s="2" t="s">
        <v>10</v>
      </c>
      <c r="D412" s="2" t="s">
        <v>77</v>
      </c>
      <c r="E412" s="2" t="s">
        <v>78</v>
      </c>
      <c r="F412" s="53" t="s">
        <v>79</v>
      </c>
      <c r="G412" s="53" t="s">
        <v>79</v>
      </c>
      <c r="H412" s="2" t="s">
        <v>12</v>
      </c>
    </row>
    <row r="413" spans="1:15" ht="17.100000000000001" customHeight="1" x14ac:dyDescent="0.25">
      <c r="A413" s="142">
        <v>1</v>
      </c>
      <c r="B413" s="3" t="s">
        <v>266</v>
      </c>
      <c r="C413" s="204">
        <f>Distt.Minor!C577</f>
        <v>7</v>
      </c>
      <c r="D413" s="204">
        <f>Distt.Minor!D577</f>
        <v>197.53</v>
      </c>
      <c r="E413" s="204">
        <f>Distt.Minor!E577</f>
        <v>42570.720000000001</v>
      </c>
      <c r="F413" s="204">
        <f>Distt.Minor!F577</f>
        <v>70539683.040000007</v>
      </c>
      <c r="G413" s="204">
        <f>Distt.Minor!G577</f>
        <v>5470843</v>
      </c>
      <c r="H413" s="204">
        <f>Distt.Minor!H577</f>
        <v>23</v>
      </c>
    </row>
    <row r="414" spans="1:15" ht="17.100000000000001" customHeight="1" x14ac:dyDescent="0.25">
      <c r="A414" s="142">
        <v>2</v>
      </c>
      <c r="B414" s="3" t="s">
        <v>547</v>
      </c>
      <c r="C414" s="204">
        <f>Distt.Minor!C475</f>
        <v>1</v>
      </c>
      <c r="D414" s="204">
        <f>Distt.Minor!D475</f>
        <v>4</v>
      </c>
      <c r="E414" s="204">
        <f>Distt.Minor!E475</f>
        <v>0</v>
      </c>
      <c r="F414" s="204">
        <f>Distt.Minor!F475</f>
        <v>0</v>
      </c>
      <c r="G414" s="204">
        <f>Distt.Minor!G475</f>
        <v>326000</v>
      </c>
      <c r="H414" s="204">
        <f>Distt.Minor!H475</f>
        <v>214</v>
      </c>
    </row>
    <row r="415" spans="1:15" ht="17.100000000000001" customHeight="1" x14ac:dyDescent="0.25">
      <c r="A415" s="142">
        <v>3</v>
      </c>
      <c r="B415" s="3" t="s">
        <v>244</v>
      </c>
      <c r="C415" s="204">
        <f>Distt.Minor!C111</f>
        <v>0</v>
      </c>
      <c r="D415" s="204">
        <f>Distt.Minor!D111</f>
        <v>0</v>
      </c>
      <c r="E415" s="204">
        <f>Distt.Minor!E111</f>
        <v>6593.98</v>
      </c>
      <c r="F415" s="204">
        <f>Distt.Minor!F111</f>
        <v>3956388</v>
      </c>
      <c r="G415" s="204">
        <f>Distt.Minor!G111</f>
        <v>1028470</v>
      </c>
      <c r="H415" s="204">
        <f>Distt.Minor!H111</f>
        <v>0</v>
      </c>
    </row>
    <row r="416" spans="1:15" ht="17.100000000000001" customHeight="1" x14ac:dyDescent="0.25">
      <c r="A416" s="1342" t="s">
        <v>49</v>
      </c>
      <c r="B416" s="1342"/>
      <c r="C416" s="4">
        <f>SUM(C413:C415)</f>
        <v>8</v>
      </c>
      <c r="D416" s="4">
        <f t="shared" ref="D416:H416" si="54">SUM(D413:D415)</f>
        <v>201.53</v>
      </c>
      <c r="E416" s="4">
        <f t="shared" si="54"/>
        <v>49164.7</v>
      </c>
      <c r="F416" s="4">
        <f t="shared" si="54"/>
        <v>74496071.040000007</v>
      </c>
      <c r="G416" s="4">
        <f t="shared" si="54"/>
        <v>6825313</v>
      </c>
      <c r="H416" s="4">
        <f t="shared" si="54"/>
        <v>237</v>
      </c>
      <c r="J416" s="259">
        <f>'Minor Minerals'!C492</f>
        <v>8</v>
      </c>
      <c r="K416" s="259">
        <f>'Minor Minerals'!D492</f>
        <v>201.53</v>
      </c>
      <c r="L416" s="259">
        <f>'Minor Minerals'!E492</f>
        <v>49164.7</v>
      </c>
      <c r="M416" s="259">
        <f>'Minor Minerals'!F492</f>
        <v>74496071.040000007</v>
      </c>
      <c r="N416" s="259">
        <f>'Minor Minerals'!G492</f>
        <v>6825313</v>
      </c>
      <c r="O416" s="259">
        <f>'Minor Minerals'!H492</f>
        <v>237</v>
      </c>
    </row>
    <row r="417" spans="1:15" ht="17.100000000000001" customHeight="1" x14ac:dyDescent="0.25">
      <c r="A417" s="156"/>
      <c r="B417" s="156"/>
      <c r="C417" s="156"/>
      <c r="D417" s="156"/>
      <c r="E417" s="156"/>
      <c r="F417" s="156"/>
      <c r="G417" s="156"/>
      <c r="H417" s="156"/>
      <c r="J417" s="130">
        <f>J416-C416</f>
        <v>0</v>
      </c>
      <c r="K417" s="130">
        <f t="shared" ref="K417:O417" si="55">K416-D416</f>
        <v>0</v>
      </c>
      <c r="L417" s="130">
        <f t="shared" si="55"/>
        <v>0</v>
      </c>
      <c r="M417" s="130">
        <f t="shared" si="55"/>
        <v>0</v>
      </c>
      <c r="N417" s="130">
        <f t="shared" si="55"/>
        <v>0</v>
      </c>
      <c r="O417" s="130">
        <f t="shared" si="55"/>
        <v>0</v>
      </c>
    </row>
    <row r="418" spans="1:15" ht="17.100000000000001" customHeight="1" x14ac:dyDescent="0.25">
      <c r="A418" s="1176" t="s">
        <v>67</v>
      </c>
      <c r="B418" s="1176"/>
      <c r="C418" s="1176"/>
      <c r="D418" s="1176"/>
      <c r="E418" s="1176"/>
      <c r="F418" s="1176"/>
      <c r="G418" s="1176"/>
      <c r="H418" s="1176"/>
    </row>
    <row r="419" spans="1:15" ht="17.100000000000001" customHeight="1" x14ac:dyDescent="0.25">
      <c r="A419" s="1155" t="s">
        <v>2</v>
      </c>
      <c r="B419" s="1150" t="s">
        <v>269</v>
      </c>
      <c r="C419" s="270" t="s">
        <v>4</v>
      </c>
      <c r="D419" s="270" t="s">
        <v>5</v>
      </c>
      <c r="E419" s="270" t="s">
        <v>6</v>
      </c>
      <c r="F419" s="270" t="s">
        <v>7</v>
      </c>
      <c r="G419" s="270" t="s">
        <v>8</v>
      </c>
      <c r="H419" s="270" t="s">
        <v>9</v>
      </c>
    </row>
    <row r="420" spans="1:15" ht="17.100000000000001" customHeight="1" x14ac:dyDescent="0.25">
      <c r="A420" s="1156"/>
      <c r="B420" s="1151"/>
      <c r="C420" s="2" t="s">
        <v>10</v>
      </c>
      <c r="D420" s="2" t="s">
        <v>51</v>
      </c>
      <c r="E420" s="2" t="s">
        <v>78</v>
      </c>
      <c r="F420" s="53" t="s">
        <v>79</v>
      </c>
      <c r="G420" s="53" t="s">
        <v>79</v>
      </c>
      <c r="H420" s="2" t="s">
        <v>12</v>
      </c>
    </row>
    <row r="421" spans="1:15" ht="17.100000000000001" customHeight="1" x14ac:dyDescent="0.25">
      <c r="A421" s="142">
        <v>1</v>
      </c>
      <c r="B421" s="205" t="s">
        <v>239</v>
      </c>
      <c r="C421" s="64">
        <f>Distt.Minor!C11</f>
        <v>1</v>
      </c>
      <c r="D421" s="64">
        <f>Distt.Minor!D11</f>
        <v>1</v>
      </c>
      <c r="E421" s="64">
        <f>Distt.Minor!E11</f>
        <v>16139.42</v>
      </c>
      <c r="F421" s="64">
        <f>Distt.Minor!F11</f>
        <v>4196249.2</v>
      </c>
      <c r="G421" s="64">
        <f>Distt.Minor!G11</f>
        <v>20651060.100000001</v>
      </c>
      <c r="H421" s="64">
        <f>Distt.Minor!H11</f>
        <v>55</v>
      </c>
    </row>
    <row r="422" spans="1:15" ht="17.100000000000001" customHeight="1" x14ac:dyDescent="0.25">
      <c r="A422" s="142">
        <v>2</v>
      </c>
      <c r="B422" s="205" t="s">
        <v>418</v>
      </c>
      <c r="C422" s="222">
        <f>Distt.Minor!C181</f>
        <v>2</v>
      </c>
      <c r="D422" s="222">
        <f>Distt.Minor!D181</f>
        <v>20.707699999999999</v>
      </c>
      <c r="E422" s="222">
        <f>Distt.Minor!E181</f>
        <v>4300</v>
      </c>
      <c r="F422" s="222">
        <f>Distt.Minor!F181</f>
        <v>1075000</v>
      </c>
      <c r="G422" s="222">
        <f>Distt.Minor!G181</f>
        <v>911279</v>
      </c>
      <c r="H422" s="222">
        <f>Distt.Minor!H181</f>
        <v>110</v>
      </c>
    </row>
    <row r="423" spans="1:15" ht="17.100000000000001" customHeight="1" x14ac:dyDescent="0.25">
      <c r="A423" s="142">
        <v>3</v>
      </c>
      <c r="B423" s="205" t="s">
        <v>473</v>
      </c>
      <c r="C423" s="222">
        <f>Distt.Minor!C208</f>
        <v>0</v>
      </c>
      <c r="D423" s="222">
        <f>Distt.Minor!D208</f>
        <v>0</v>
      </c>
      <c r="E423" s="222">
        <f>Distt.Minor!E208</f>
        <v>16603</v>
      </c>
      <c r="F423" s="222">
        <f>Distt.Minor!F208</f>
        <v>4316780</v>
      </c>
      <c r="G423" s="222">
        <f>Distt.Minor!G208</f>
        <v>830170</v>
      </c>
      <c r="H423" s="222">
        <f>Distt.Minor!H208</f>
        <v>5</v>
      </c>
    </row>
    <row r="424" spans="1:15" ht="17.100000000000001" customHeight="1" x14ac:dyDescent="0.25">
      <c r="A424" s="142">
        <v>4</v>
      </c>
      <c r="B424" s="205" t="s">
        <v>255</v>
      </c>
      <c r="C424" s="154">
        <f>Distt.Minor!C338</f>
        <v>11</v>
      </c>
      <c r="D424" s="154">
        <f>Distt.Minor!D338</f>
        <v>14.914</v>
      </c>
      <c r="E424" s="154">
        <f>Distt.Minor!E338</f>
        <v>195144</v>
      </c>
      <c r="F424" s="154">
        <f>Distt.Minor!F338</f>
        <v>48786000</v>
      </c>
      <c r="G424" s="154">
        <f>Distt.Minor!G338</f>
        <v>4868000</v>
      </c>
      <c r="H424" s="154">
        <f>Distt.Minor!H338</f>
        <v>24</v>
      </c>
    </row>
    <row r="425" spans="1:15" ht="17.100000000000001" customHeight="1" x14ac:dyDescent="0.25">
      <c r="A425" s="142">
        <v>5</v>
      </c>
      <c r="B425" s="205" t="s">
        <v>251</v>
      </c>
      <c r="C425" s="153">
        <f>Distt.Minor!C293</f>
        <v>4</v>
      </c>
      <c r="D425" s="153">
        <f>Distt.Minor!D293</f>
        <v>38.44</v>
      </c>
      <c r="E425" s="153">
        <f>Distt.Minor!E293</f>
        <v>23697.34</v>
      </c>
      <c r="F425" s="153">
        <f>Distt.Minor!F293</f>
        <v>6161308.4000000004</v>
      </c>
      <c r="G425" s="153">
        <f>Distt.Minor!G293</f>
        <v>1623251.7</v>
      </c>
      <c r="H425" s="153">
        <f>Distt.Minor!H293</f>
        <v>28</v>
      </c>
    </row>
    <row r="426" spans="1:15" ht="17.100000000000001" customHeight="1" x14ac:dyDescent="0.25">
      <c r="A426" s="142">
        <v>6</v>
      </c>
      <c r="B426" s="584" t="s">
        <v>258</v>
      </c>
      <c r="C426" s="153">
        <f>Distt.Minor!C411</f>
        <v>3</v>
      </c>
      <c r="D426" s="153">
        <f>Distt.Minor!D411</f>
        <v>12.03</v>
      </c>
      <c r="E426" s="153">
        <f>Distt.Minor!E411</f>
        <v>71864.37</v>
      </c>
      <c r="F426" s="153">
        <f>Distt.Minor!F411</f>
        <v>25871173.199999999</v>
      </c>
      <c r="G426" s="153">
        <f>Distt.Minor!G411</f>
        <v>928143</v>
      </c>
      <c r="H426" s="153">
        <f>Distt.Minor!H411</f>
        <v>100</v>
      </c>
    </row>
    <row r="427" spans="1:15" ht="17.100000000000001" customHeight="1" x14ac:dyDescent="0.25">
      <c r="A427" s="142">
        <v>7</v>
      </c>
      <c r="B427" s="205" t="s">
        <v>263</v>
      </c>
      <c r="C427" s="153">
        <f>Distt.Minor!C511</f>
        <v>8</v>
      </c>
      <c r="D427" s="153">
        <f>Distt.Minor!D511</f>
        <v>8</v>
      </c>
      <c r="E427" s="153">
        <f>Distt.Minor!E511</f>
        <v>12006.51</v>
      </c>
      <c r="F427" s="153">
        <f>Distt.Minor!F511</f>
        <v>3121692.6</v>
      </c>
      <c r="G427" s="153">
        <f>Distt.Minor!G511</f>
        <v>1080586</v>
      </c>
      <c r="H427" s="153">
        <f>Distt.Minor!H511</f>
        <v>60</v>
      </c>
    </row>
    <row r="428" spans="1:15" ht="17.100000000000001" customHeight="1" x14ac:dyDescent="0.25">
      <c r="A428" s="142">
        <v>8</v>
      </c>
      <c r="B428" s="205" t="s">
        <v>475</v>
      </c>
      <c r="C428" s="153">
        <f>Distt.Minor!C488</f>
        <v>1</v>
      </c>
      <c r="D428" s="153">
        <f>Distt.Minor!D488</f>
        <v>518</v>
      </c>
      <c r="E428" s="153">
        <f>Distt.Minor!E488</f>
        <v>0</v>
      </c>
      <c r="F428" s="153">
        <f>Distt.Minor!F488</f>
        <v>0</v>
      </c>
      <c r="G428" s="153">
        <f>Distt.Minor!G488</f>
        <v>0</v>
      </c>
      <c r="H428" s="153">
        <f>Distt.Minor!H488</f>
        <v>0</v>
      </c>
    </row>
    <row r="429" spans="1:15" ht="17.100000000000001" customHeight="1" x14ac:dyDescent="0.25">
      <c r="A429" s="142">
        <v>9</v>
      </c>
      <c r="B429" s="205" t="s">
        <v>266</v>
      </c>
      <c r="C429" s="224">
        <f>Distt.Minor!C585</f>
        <v>3</v>
      </c>
      <c r="D429" s="224">
        <f>Distt.Minor!D585</f>
        <v>4</v>
      </c>
      <c r="E429" s="224">
        <f>Distt.Minor!E585</f>
        <v>1653.79</v>
      </c>
      <c r="F429" s="224">
        <f>Distt.Minor!F585</f>
        <v>322489.05</v>
      </c>
      <c r="G429" s="224">
        <f>Distt.Minor!G585</f>
        <v>33318</v>
      </c>
      <c r="H429" s="224">
        <f>Distt.Minor!H585</f>
        <v>15</v>
      </c>
    </row>
    <row r="430" spans="1:15" ht="17.100000000000001" customHeight="1" x14ac:dyDescent="0.25">
      <c r="A430" s="1336" t="s">
        <v>49</v>
      </c>
      <c r="B430" s="1337"/>
      <c r="C430" s="36">
        <f t="shared" ref="C430:H430" si="56">SUM(C421:C429)</f>
        <v>33</v>
      </c>
      <c r="D430" s="35">
        <f t="shared" si="56"/>
        <v>617.09169999999995</v>
      </c>
      <c r="E430" s="34">
        <f t="shared" si="56"/>
        <v>341408.43</v>
      </c>
      <c r="F430" s="34">
        <f t="shared" si="56"/>
        <v>93850692.449999988</v>
      </c>
      <c r="G430" s="34">
        <f t="shared" si="56"/>
        <v>30925807.800000001</v>
      </c>
      <c r="H430" s="34">
        <f t="shared" si="56"/>
        <v>397</v>
      </c>
      <c r="J430" s="260">
        <f>'Minor Minerals'!C508</f>
        <v>33</v>
      </c>
      <c r="K430" s="260">
        <f>'Minor Minerals'!D508</f>
        <v>617.09169999999995</v>
      </c>
      <c r="L430" s="260">
        <f>'Minor Minerals'!E508</f>
        <v>341408.42999999993</v>
      </c>
      <c r="M430" s="260">
        <f>'Minor Minerals'!F508</f>
        <v>93850692.450000003</v>
      </c>
      <c r="N430" s="260">
        <f>'Minor Minerals'!G508</f>
        <v>30925807.800000001</v>
      </c>
      <c r="O430" s="260">
        <f>'Minor Minerals'!H508</f>
        <v>397</v>
      </c>
    </row>
    <row r="431" spans="1:15" ht="17.100000000000001" customHeight="1" x14ac:dyDescent="0.25">
      <c r="A431" s="156"/>
      <c r="B431" s="156"/>
      <c r="C431" s="156"/>
      <c r="D431" s="156"/>
      <c r="E431" s="156"/>
      <c r="F431" s="156"/>
      <c r="G431" s="156"/>
      <c r="H431" s="156"/>
      <c r="J431" s="136">
        <f>J430-C430</f>
        <v>0</v>
      </c>
      <c r="K431" s="136">
        <f t="shared" ref="K431:O431" si="57">K430-D430</f>
        <v>0</v>
      </c>
      <c r="L431" s="136">
        <f t="shared" si="57"/>
        <v>0</v>
      </c>
      <c r="M431" s="136">
        <f t="shared" si="57"/>
        <v>0</v>
      </c>
      <c r="N431" s="136">
        <f t="shared" si="57"/>
        <v>0</v>
      </c>
      <c r="O431" s="136">
        <f t="shared" si="57"/>
        <v>0</v>
      </c>
    </row>
    <row r="432" spans="1:15" ht="17.100000000000001" customHeight="1" x14ac:dyDescent="0.3">
      <c r="A432" s="1162" t="s">
        <v>39</v>
      </c>
      <c r="B432" s="1162"/>
      <c r="C432" s="1162"/>
      <c r="D432" s="1162"/>
      <c r="E432" s="1162"/>
      <c r="F432" s="1162"/>
      <c r="G432" s="1162"/>
      <c r="H432" s="1162"/>
    </row>
    <row r="433" spans="1:8" ht="17.100000000000001" customHeight="1" x14ac:dyDescent="0.25">
      <c r="A433" s="1155" t="s">
        <v>2</v>
      </c>
      <c r="B433" s="1150" t="s">
        <v>269</v>
      </c>
      <c r="C433" s="270" t="s">
        <v>4</v>
      </c>
      <c r="D433" s="270" t="s">
        <v>5</v>
      </c>
      <c r="E433" s="270" t="s">
        <v>6</v>
      </c>
      <c r="F433" s="270" t="s">
        <v>7</v>
      </c>
      <c r="G433" s="270" t="s">
        <v>8</v>
      </c>
      <c r="H433" s="270" t="s">
        <v>9</v>
      </c>
    </row>
    <row r="434" spans="1:8" ht="17.100000000000001" customHeight="1" x14ac:dyDescent="0.25">
      <c r="A434" s="1156"/>
      <c r="B434" s="1151"/>
      <c r="C434" s="2" t="s">
        <v>10</v>
      </c>
      <c r="D434" s="2" t="s">
        <v>77</v>
      </c>
      <c r="E434" s="2" t="s">
        <v>78</v>
      </c>
      <c r="F434" s="53" t="s">
        <v>79</v>
      </c>
      <c r="G434" s="53" t="s">
        <v>79</v>
      </c>
      <c r="H434" s="2" t="s">
        <v>12</v>
      </c>
    </row>
    <row r="435" spans="1:8" ht="17.100000000000001" customHeight="1" x14ac:dyDescent="0.25">
      <c r="A435" s="142">
        <v>1</v>
      </c>
      <c r="B435" s="209" t="s">
        <v>239</v>
      </c>
      <c r="C435" s="154">
        <f>Distt.Minor!C16</f>
        <v>113</v>
      </c>
      <c r="D435" s="154">
        <f>Distt.Minor!D16</f>
        <v>758.33</v>
      </c>
      <c r="E435" s="154">
        <f>Distt.Minor!E16</f>
        <v>130837.62</v>
      </c>
      <c r="F435" s="154">
        <f>Distt.Minor!F16</f>
        <v>85044453</v>
      </c>
      <c r="G435" s="154">
        <f>Distt.Minor!G16</f>
        <v>12538672</v>
      </c>
      <c r="H435" s="154">
        <f>Distt.Minor!H16</f>
        <v>452</v>
      </c>
    </row>
    <row r="436" spans="1:8" ht="17.100000000000001" customHeight="1" x14ac:dyDescent="0.25">
      <c r="A436" s="142">
        <v>2</v>
      </c>
      <c r="B436" s="209" t="s">
        <v>241</v>
      </c>
      <c r="C436" s="154">
        <f>'Office Minor'!C81</f>
        <v>2</v>
      </c>
      <c r="D436" s="154">
        <f>'Office Minor'!D81</f>
        <v>2.0499999999999998</v>
      </c>
      <c r="E436" s="154">
        <f>'Office Minor'!E81</f>
        <v>10500.42</v>
      </c>
      <c r="F436" s="154">
        <f>'Office Minor'!F81</f>
        <v>6300252</v>
      </c>
      <c r="G436" s="154">
        <f>'Office Minor'!G81</f>
        <v>945925</v>
      </c>
      <c r="H436" s="154">
        <f>'Office Minor'!H81</f>
        <v>15</v>
      </c>
    </row>
    <row r="437" spans="1:8" ht="17.100000000000001" customHeight="1" x14ac:dyDescent="0.25">
      <c r="A437" s="142">
        <v>3</v>
      </c>
      <c r="B437" s="209" t="s">
        <v>244</v>
      </c>
      <c r="C437" s="216">
        <f>Distt.Minor!C122</f>
        <v>1</v>
      </c>
      <c r="D437" s="216">
        <f>Distt.Minor!D122</f>
        <v>4.76</v>
      </c>
      <c r="E437" s="216">
        <f>Distt.Minor!E122</f>
        <v>329320.67667000002</v>
      </c>
      <c r="F437" s="216">
        <f>Distt.Minor!F122</f>
        <v>197655872.66670001</v>
      </c>
      <c r="G437" s="216">
        <f>Distt.Minor!G122</f>
        <v>11799472.4</v>
      </c>
      <c r="H437" s="216">
        <f>Distt.Minor!H122</f>
        <v>4</v>
      </c>
    </row>
    <row r="438" spans="1:8" ht="17.100000000000001" customHeight="1" x14ac:dyDescent="0.25">
      <c r="A438" s="142">
        <v>4</v>
      </c>
      <c r="B438" s="19" t="s">
        <v>247</v>
      </c>
      <c r="C438" s="148">
        <f>Distt.Minor!C180</f>
        <v>24</v>
      </c>
      <c r="D438" s="148">
        <f>Distt.Minor!D180</f>
        <v>102.03999999999999</v>
      </c>
      <c r="E438" s="148">
        <f>Distt.Minor!E180</f>
        <v>117369</v>
      </c>
      <c r="F438" s="148">
        <f>Distt.Minor!F180</f>
        <v>82158300</v>
      </c>
      <c r="G438" s="148">
        <f>Distt.Minor!G180</f>
        <v>13980358</v>
      </c>
      <c r="H438" s="148">
        <f>Distt.Minor!H180</f>
        <v>39</v>
      </c>
    </row>
    <row r="439" spans="1:8" ht="17.100000000000001" customHeight="1" x14ac:dyDescent="0.25">
      <c r="A439" s="142">
        <v>5</v>
      </c>
      <c r="B439" s="209" t="s">
        <v>248</v>
      </c>
      <c r="C439" s="204">
        <f>Distt.Minor!C207</f>
        <v>2</v>
      </c>
      <c r="D439" s="204">
        <f>Distt.Minor!D207</f>
        <v>144.38999999999999</v>
      </c>
      <c r="E439" s="204">
        <f>Distt.Minor!E207</f>
        <v>20147</v>
      </c>
      <c r="F439" s="204">
        <f>Distt.Minor!F207</f>
        <v>17124950</v>
      </c>
      <c r="G439" s="204">
        <f>Distt.Minor!G207</f>
        <v>3417403</v>
      </c>
      <c r="H439" s="204">
        <f>Distt.Minor!H207</f>
        <v>8</v>
      </c>
    </row>
    <row r="440" spans="1:8" ht="17.100000000000001" customHeight="1" x14ac:dyDescent="0.25">
      <c r="A440" s="142">
        <v>6</v>
      </c>
      <c r="B440" s="209" t="s">
        <v>249</v>
      </c>
      <c r="C440" s="204">
        <f>Distt.Minor!C238</f>
        <v>40</v>
      </c>
      <c r="D440" s="204">
        <f>Distt.Minor!D238</f>
        <v>50.26</v>
      </c>
      <c r="E440" s="204">
        <f>Distt.Minor!E238</f>
        <v>157024.06</v>
      </c>
      <c r="F440" s="204">
        <f>Distt.Minor!F238</f>
        <v>94214436</v>
      </c>
      <c r="G440" s="204">
        <f>Distt.Minor!G238</f>
        <v>15639850</v>
      </c>
      <c r="H440" s="204">
        <f>Distt.Minor!H238</f>
        <v>450</v>
      </c>
    </row>
    <row r="441" spans="1:8" ht="17.100000000000001" customHeight="1" x14ac:dyDescent="0.25">
      <c r="A441" s="142">
        <v>7</v>
      </c>
      <c r="B441" s="209" t="s">
        <v>251</v>
      </c>
      <c r="C441" s="213">
        <f>Distt.Minor!C292</f>
        <v>5</v>
      </c>
      <c r="D441" s="213">
        <f>Distt.Minor!D292</f>
        <v>380.45</v>
      </c>
      <c r="E441" s="213">
        <f>Distt.Minor!E292</f>
        <v>784.87</v>
      </c>
      <c r="F441" s="213">
        <f>Distt.Minor!F292</f>
        <v>549409</v>
      </c>
      <c r="G441" s="213">
        <f>Distt.Minor!G292</f>
        <v>44708</v>
      </c>
      <c r="H441" s="213">
        <f>Distt.Minor!H292</f>
        <v>54</v>
      </c>
    </row>
    <row r="442" spans="1:8" ht="17.100000000000001" customHeight="1" x14ac:dyDescent="0.25">
      <c r="A442" s="142">
        <v>8</v>
      </c>
      <c r="B442" s="664" t="s">
        <v>260</v>
      </c>
      <c r="C442" s="709">
        <f>Distt.Minor!C450</f>
        <v>0</v>
      </c>
      <c r="D442" s="709">
        <f>Distt.Minor!D450</f>
        <v>0</v>
      </c>
      <c r="E442" s="709">
        <f>Distt.Minor!E450</f>
        <v>0</v>
      </c>
      <c r="F442" s="709">
        <f>Distt.Minor!F450</f>
        <v>0</v>
      </c>
      <c r="G442" s="709">
        <f>Distt.Minor!G450</f>
        <v>0</v>
      </c>
      <c r="H442" s="709">
        <f>Distt.Minor!H450</f>
        <v>0</v>
      </c>
    </row>
    <row r="443" spans="1:8" ht="17.100000000000001" customHeight="1" x14ac:dyDescent="0.25">
      <c r="A443" s="142">
        <v>9</v>
      </c>
      <c r="B443" s="209" t="s">
        <v>431</v>
      </c>
      <c r="C443" s="204">
        <f>Distt.Minor!C410</f>
        <v>4</v>
      </c>
      <c r="D443" s="204">
        <f>Distt.Minor!D410</f>
        <v>19.5</v>
      </c>
      <c r="E443" s="204">
        <f>Distt.Minor!E410</f>
        <v>0</v>
      </c>
      <c r="F443" s="204">
        <f>Distt.Minor!F410</f>
        <v>0</v>
      </c>
      <c r="G443" s="204">
        <f>Distt.Minor!G410</f>
        <v>60000</v>
      </c>
      <c r="H443" s="204">
        <f>Distt.Minor!H410</f>
        <v>5</v>
      </c>
    </row>
    <row r="444" spans="1:8" ht="17.100000000000001" customHeight="1" x14ac:dyDescent="0.25">
      <c r="A444" s="142">
        <v>10</v>
      </c>
      <c r="B444" s="209" t="s">
        <v>259</v>
      </c>
      <c r="C444" s="213">
        <f>Distt.Minor!C430</f>
        <v>15</v>
      </c>
      <c r="D444" s="213">
        <f>Distt.Minor!D430</f>
        <v>125.8</v>
      </c>
      <c r="E444" s="213">
        <f>Distt.Minor!E430</f>
        <v>123475.53</v>
      </c>
      <c r="F444" s="213">
        <f>Distt.Minor!F430</f>
        <v>61120387.350000001</v>
      </c>
      <c r="G444" s="213">
        <f>Distt.Minor!G430</f>
        <v>11333810</v>
      </c>
      <c r="H444" s="213">
        <f>Distt.Minor!H430</f>
        <v>60</v>
      </c>
    </row>
    <row r="445" spans="1:8" ht="17.100000000000001" customHeight="1" x14ac:dyDescent="0.25">
      <c r="A445" s="142">
        <v>11</v>
      </c>
      <c r="B445" s="209" t="s">
        <v>261</v>
      </c>
      <c r="C445" s="142">
        <f>Distt.Minor!C468</f>
        <v>321</v>
      </c>
      <c r="D445" s="142">
        <f>Distt.Minor!D468</f>
        <v>1486.3200000000002</v>
      </c>
      <c r="E445" s="142">
        <f>Distt.Minor!E468</f>
        <v>1888446.2899999998</v>
      </c>
      <c r="F445" s="142">
        <f>Distt.Minor!F468</f>
        <v>881598038</v>
      </c>
      <c r="G445" s="142">
        <f>Distt.Minor!G468</f>
        <v>34044197.82</v>
      </c>
      <c r="H445" s="142">
        <f>Distt.Minor!H468</f>
        <v>2078</v>
      </c>
    </row>
    <row r="446" spans="1:8" ht="17.100000000000001" customHeight="1" x14ac:dyDescent="0.25">
      <c r="A446" s="142">
        <v>12</v>
      </c>
      <c r="B446" s="209" t="s">
        <v>275</v>
      </c>
      <c r="C446" s="142">
        <f>Distt.Minor!C487</f>
        <v>6</v>
      </c>
      <c r="D446" s="142">
        <f>Distt.Minor!D487</f>
        <v>27.33</v>
      </c>
      <c r="E446" s="142">
        <f>Distt.Minor!E487</f>
        <v>31462.17</v>
      </c>
      <c r="F446" s="142">
        <f>Distt.Minor!F487</f>
        <v>2831595.3</v>
      </c>
      <c r="G446" s="142">
        <f>Distt.Minor!G487</f>
        <v>2831595.3</v>
      </c>
      <c r="H446" s="142">
        <f>Distt.Minor!H487</f>
        <v>50</v>
      </c>
    </row>
    <row r="447" spans="1:8" ht="17.100000000000001" customHeight="1" x14ac:dyDescent="0.25">
      <c r="A447" s="142">
        <v>13</v>
      </c>
      <c r="B447" s="19" t="s">
        <v>264</v>
      </c>
      <c r="C447" s="142">
        <f>Distt.Minor!C538</f>
        <v>18</v>
      </c>
      <c r="D447" s="142">
        <f>Distt.Minor!D538</f>
        <v>79.17</v>
      </c>
      <c r="E447" s="142">
        <f>Distt.Minor!E538</f>
        <v>39144.74</v>
      </c>
      <c r="F447" s="142">
        <f>Distt.Minor!F538</f>
        <v>18789475</v>
      </c>
      <c r="G447" s="142">
        <f>Distt.Minor!G538</f>
        <v>3974299</v>
      </c>
      <c r="H447" s="142">
        <f>Distt.Minor!H538</f>
        <v>150</v>
      </c>
    </row>
    <row r="448" spans="1:8" ht="17.100000000000001" customHeight="1" x14ac:dyDescent="0.25">
      <c r="A448" s="142">
        <v>14</v>
      </c>
      <c r="B448" s="19" t="s">
        <v>263</v>
      </c>
      <c r="C448" s="142">
        <f>Distt.Minor!C520</f>
        <v>22</v>
      </c>
      <c r="D448" s="142">
        <f>Distt.Minor!D520</f>
        <v>100.38</v>
      </c>
      <c r="E448" s="142">
        <f>Distt.Minor!E520</f>
        <v>49793.969999999994</v>
      </c>
      <c r="F448" s="204">
        <f>Distt.Minor!F520</f>
        <v>29876381.999999996</v>
      </c>
      <c r="G448" s="142">
        <f>Distt.Minor!G520</f>
        <v>4254931.3600000003</v>
      </c>
      <c r="H448" s="142">
        <f>Distt.Minor!H520</f>
        <v>243</v>
      </c>
    </row>
    <row r="449" spans="1:15" ht="17.100000000000001" customHeight="1" x14ac:dyDescent="0.25">
      <c r="A449" s="142">
        <v>15</v>
      </c>
      <c r="B449" s="209" t="s">
        <v>277</v>
      </c>
      <c r="C449" s="142">
        <f>Distt.Minor!C554</f>
        <v>70</v>
      </c>
      <c r="D449" s="142">
        <f>Distt.Minor!D554</f>
        <v>355.93</v>
      </c>
      <c r="E449" s="142">
        <f>Distt.Minor!E554</f>
        <v>325950.96999999997</v>
      </c>
      <c r="F449" s="142">
        <f>Distt.Minor!F554</f>
        <v>195570582</v>
      </c>
      <c r="G449" s="142">
        <f>Distt.Minor!G554</f>
        <v>129922423</v>
      </c>
      <c r="H449" s="142">
        <f>Distt.Minor!H554</f>
        <v>450</v>
      </c>
    </row>
    <row r="450" spans="1:15" ht="17.100000000000001" customHeight="1" x14ac:dyDescent="0.25">
      <c r="A450" s="142">
        <v>16</v>
      </c>
      <c r="B450" s="209" t="s">
        <v>266</v>
      </c>
      <c r="C450" s="204">
        <f>Distt.Minor!C582</f>
        <v>17</v>
      </c>
      <c r="D450" s="204">
        <f>Distt.Minor!D582</f>
        <v>70.58</v>
      </c>
      <c r="E450" s="204">
        <f>Distt.Minor!E582</f>
        <v>76812.83</v>
      </c>
      <c r="F450" s="204">
        <f>Distt.Minor!F582</f>
        <v>46471762.149999999</v>
      </c>
      <c r="G450" s="204">
        <f>Distt.Minor!G582</f>
        <v>20810777</v>
      </c>
      <c r="H450" s="204">
        <f>Distt.Minor!H582</f>
        <v>240</v>
      </c>
    </row>
    <row r="451" spans="1:15" ht="17.100000000000001" customHeight="1" x14ac:dyDescent="0.25">
      <c r="A451" s="1336" t="s">
        <v>49</v>
      </c>
      <c r="B451" s="1337"/>
      <c r="C451" s="4">
        <f>SUM(C435:C450)</f>
        <v>660</v>
      </c>
      <c r="D451" s="4">
        <f t="shared" ref="D451:H451" si="58">SUM(D435:D450)</f>
        <v>3707.29</v>
      </c>
      <c r="E451" s="4">
        <f t="shared" si="58"/>
        <v>3301070.1466700006</v>
      </c>
      <c r="F451" s="4">
        <f t="shared" si="58"/>
        <v>1719305894.4667001</v>
      </c>
      <c r="G451" s="4">
        <f t="shared" si="58"/>
        <v>265598421.88</v>
      </c>
      <c r="H451" s="4">
        <f t="shared" si="58"/>
        <v>4298</v>
      </c>
      <c r="J451" s="258">
        <f>'Minor Minerals'!C538</f>
        <v>660</v>
      </c>
      <c r="K451" s="258">
        <f>'Minor Minerals'!D538</f>
        <v>3707.29</v>
      </c>
      <c r="L451" s="258">
        <f>'Minor Minerals'!E538</f>
        <v>3301070.1466700006</v>
      </c>
      <c r="M451" s="258">
        <f>'Minor Minerals'!F538</f>
        <v>1719305894.4666998</v>
      </c>
      <c r="N451" s="258">
        <f>'Minor Minerals'!G538</f>
        <v>265598421.88</v>
      </c>
      <c r="O451" s="258">
        <f>'Minor Minerals'!H538</f>
        <v>4298</v>
      </c>
    </row>
    <row r="452" spans="1:15" ht="17.100000000000001" customHeight="1" x14ac:dyDescent="0.25">
      <c r="A452" s="156"/>
      <c r="B452" s="156"/>
      <c r="C452" s="156"/>
      <c r="D452" s="156"/>
      <c r="E452" s="156"/>
      <c r="F452" s="156"/>
      <c r="G452" s="156"/>
      <c r="H452" s="156"/>
      <c r="J452" s="136">
        <f>J451-C451</f>
        <v>0</v>
      </c>
      <c r="K452" s="136">
        <f t="shared" ref="K452:O452" si="59">K451-D451</f>
        <v>0</v>
      </c>
      <c r="L452" s="136">
        <f t="shared" si="59"/>
        <v>0</v>
      </c>
      <c r="M452" s="136">
        <f t="shared" si="59"/>
        <v>0</v>
      </c>
      <c r="N452" s="136">
        <f t="shared" si="59"/>
        <v>0</v>
      </c>
      <c r="O452" s="136">
        <f t="shared" si="59"/>
        <v>0</v>
      </c>
    </row>
    <row r="453" spans="1:15" ht="17.100000000000001" customHeight="1" x14ac:dyDescent="0.25">
      <c r="A453" s="1176" t="s">
        <v>68</v>
      </c>
      <c r="B453" s="1176"/>
      <c r="C453" s="1176"/>
      <c r="D453" s="1176"/>
      <c r="E453" s="1176"/>
      <c r="F453" s="1176"/>
      <c r="G453" s="1176"/>
      <c r="H453" s="1176"/>
    </row>
    <row r="454" spans="1:15" ht="17.100000000000001" customHeight="1" x14ac:dyDescent="0.25">
      <c r="A454" s="1155" t="s">
        <v>2</v>
      </c>
      <c r="B454" s="1150" t="s">
        <v>269</v>
      </c>
      <c r="C454" s="270" t="s">
        <v>4</v>
      </c>
      <c r="D454" s="270" t="s">
        <v>5</v>
      </c>
      <c r="E454" s="270" t="s">
        <v>6</v>
      </c>
      <c r="F454" s="270" t="s">
        <v>7</v>
      </c>
      <c r="G454" s="270" t="s">
        <v>8</v>
      </c>
      <c r="H454" s="270" t="s">
        <v>9</v>
      </c>
    </row>
    <row r="455" spans="1:15" ht="17.100000000000001" customHeight="1" x14ac:dyDescent="0.25">
      <c r="A455" s="1156"/>
      <c r="B455" s="1151"/>
      <c r="C455" s="2" t="s">
        <v>10</v>
      </c>
      <c r="D455" s="2" t="s">
        <v>51</v>
      </c>
      <c r="E455" s="2" t="s">
        <v>78</v>
      </c>
      <c r="F455" s="53" t="s">
        <v>79</v>
      </c>
      <c r="G455" s="53" t="s">
        <v>79</v>
      </c>
      <c r="H455" s="2" t="s">
        <v>12</v>
      </c>
    </row>
    <row r="456" spans="1:15" ht="17.100000000000001" customHeight="1" x14ac:dyDescent="0.25">
      <c r="A456" s="142">
        <v>1</v>
      </c>
      <c r="B456" s="205" t="s">
        <v>256</v>
      </c>
      <c r="C456" s="124">
        <f>Distt.Minor!C355</f>
        <v>162</v>
      </c>
      <c r="D456" s="124">
        <f>Distt.Minor!D355</f>
        <v>166.92</v>
      </c>
      <c r="E456" s="124">
        <f>Distt.Minor!E355</f>
        <v>2763106.75</v>
      </c>
      <c r="F456" s="124">
        <f>Distt.Minor!F355</f>
        <v>345388343.80000001</v>
      </c>
      <c r="G456" s="124">
        <f>Distt.Minor!G355</f>
        <v>135480000</v>
      </c>
      <c r="H456" s="124">
        <f>Distt.Minor!H355</f>
        <v>615</v>
      </c>
    </row>
    <row r="457" spans="1:15" ht="17.100000000000001" customHeight="1" x14ac:dyDescent="0.25">
      <c r="A457" s="142">
        <v>2</v>
      </c>
      <c r="B457" s="205" t="s">
        <v>254</v>
      </c>
      <c r="C457" s="124">
        <f>Distt.Minor!C311</f>
        <v>5</v>
      </c>
      <c r="D457" s="124">
        <f>Distt.Minor!D311</f>
        <v>5</v>
      </c>
      <c r="E457" s="124">
        <f>Distt.Minor!E311</f>
        <v>15600</v>
      </c>
      <c r="F457" s="124">
        <f>Distt.Minor!F311</f>
        <v>2340000</v>
      </c>
      <c r="G457" s="124">
        <f>Distt.Minor!G311</f>
        <v>300000</v>
      </c>
      <c r="H457" s="124">
        <f>Distt.Minor!H311</f>
        <v>50</v>
      </c>
    </row>
    <row r="458" spans="1:15" ht="17.100000000000001" customHeight="1" x14ac:dyDescent="0.25">
      <c r="A458" s="142">
        <v>3</v>
      </c>
      <c r="B458" s="205" t="s">
        <v>259</v>
      </c>
      <c r="C458" s="123">
        <f>Distt.Minor!C422</f>
        <v>7</v>
      </c>
      <c r="D458" s="123">
        <f>Distt.Minor!D422</f>
        <v>17.489999999999998</v>
      </c>
      <c r="E458" s="123">
        <f>Distt.Minor!E422</f>
        <v>16577.310000000001</v>
      </c>
      <c r="F458" s="123">
        <f>Distt.Minor!F422</f>
        <v>2486596.5</v>
      </c>
      <c r="G458" s="123">
        <f>Distt.Minor!G422</f>
        <v>1502328</v>
      </c>
      <c r="H458" s="123">
        <f>Distt.Minor!H422</f>
        <v>30</v>
      </c>
    </row>
    <row r="459" spans="1:15" ht="17.100000000000001" customHeight="1" x14ac:dyDescent="0.25">
      <c r="A459" s="1336" t="s">
        <v>49</v>
      </c>
      <c r="B459" s="1337"/>
      <c r="C459" s="36">
        <f t="shared" ref="C459:H459" si="60">SUM(C456:C458)</f>
        <v>174</v>
      </c>
      <c r="D459" s="35">
        <f t="shared" si="60"/>
        <v>189.41</v>
      </c>
      <c r="E459" s="34">
        <f t="shared" si="60"/>
        <v>2795284.06</v>
      </c>
      <c r="F459" s="36">
        <f t="shared" si="60"/>
        <v>350214940.30000001</v>
      </c>
      <c r="G459" s="34">
        <f t="shared" si="60"/>
        <v>137282328</v>
      </c>
      <c r="H459" s="34">
        <f t="shared" si="60"/>
        <v>695</v>
      </c>
      <c r="J459" s="260">
        <f>'Minor Minerals'!C546</f>
        <v>174</v>
      </c>
      <c r="K459" s="260">
        <f>'Minor Minerals'!D546</f>
        <v>189.41</v>
      </c>
      <c r="L459" s="260">
        <f>'Minor Minerals'!E546</f>
        <v>2795284.06</v>
      </c>
      <c r="M459" s="260">
        <f>'Minor Minerals'!F546</f>
        <v>350214940.30000001</v>
      </c>
      <c r="N459" s="260">
        <f>'Minor Minerals'!G546</f>
        <v>137282328</v>
      </c>
      <c r="O459" s="260">
        <f>'Minor Minerals'!H546</f>
        <v>695</v>
      </c>
    </row>
    <row r="460" spans="1:15" ht="17.100000000000001" customHeight="1" x14ac:dyDescent="0.25">
      <c r="A460" s="156"/>
      <c r="B460" s="156"/>
      <c r="C460" s="156"/>
      <c r="D460" s="156"/>
      <c r="E460" s="156"/>
      <c r="F460" s="156"/>
      <c r="G460" s="156"/>
      <c r="H460" s="156"/>
      <c r="J460" s="136">
        <f>J459-C459</f>
        <v>0</v>
      </c>
      <c r="K460" s="136">
        <f t="shared" ref="K460:O460" si="61">K459-D459</f>
        <v>0</v>
      </c>
      <c r="L460" s="136">
        <f t="shared" si="61"/>
        <v>0</v>
      </c>
      <c r="M460" s="136">
        <f t="shared" si="61"/>
        <v>0</v>
      </c>
      <c r="N460" s="136">
        <f t="shared" si="61"/>
        <v>0</v>
      </c>
      <c r="O460" s="136">
        <f t="shared" si="61"/>
        <v>0</v>
      </c>
    </row>
    <row r="461" spans="1:15" ht="17.100000000000001" customHeight="1" x14ac:dyDescent="0.25">
      <c r="A461" s="1176" t="s">
        <v>69</v>
      </c>
      <c r="B461" s="1176"/>
      <c r="C461" s="1176"/>
      <c r="D461" s="1176"/>
      <c r="E461" s="1176"/>
      <c r="F461" s="1176"/>
      <c r="G461" s="1176"/>
      <c r="H461" s="1176"/>
    </row>
    <row r="462" spans="1:15" ht="17.100000000000001" customHeight="1" x14ac:dyDescent="0.25">
      <c r="A462" s="1155" t="s">
        <v>2</v>
      </c>
      <c r="B462" s="1150" t="s">
        <v>269</v>
      </c>
      <c r="C462" s="270" t="s">
        <v>4</v>
      </c>
      <c r="D462" s="270" t="s">
        <v>5</v>
      </c>
      <c r="E462" s="270" t="s">
        <v>6</v>
      </c>
      <c r="F462" s="270" t="s">
        <v>7</v>
      </c>
      <c r="G462" s="270" t="s">
        <v>8</v>
      </c>
      <c r="H462" s="270" t="s">
        <v>9</v>
      </c>
    </row>
    <row r="463" spans="1:15" ht="17.100000000000001" customHeight="1" x14ac:dyDescent="0.25">
      <c r="A463" s="1156"/>
      <c r="B463" s="1151"/>
      <c r="C463" s="2" t="s">
        <v>10</v>
      </c>
      <c r="D463" s="2" t="s">
        <v>51</v>
      </c>
      <c r="E463" s="2" t="s">
        <v>78</v>
      </c>
      <c r="F463" s="53" t="s">
        <v>79</v>
      </c>
      <c r="G463" s="53" t="s">
        <v>79</v>
      </c>
      <c r="H463" s="2" t="s">
        <v>12</v>
      </c>
    </row>
    <row r="464" spans="1:15" ht="17.100000000000001" customHeight="1" x14ac:dyDescent="0.25">
      <c r="A464" s="142">
        <v>1</v>
      </c>
      <c r="B464" s="205" t="s">
        <v>417</v>
      </c>
      <c r="C464" s="124">
        <f>Distt.Minor!C248</f>
        <v>0</v>
      </c>
      <c r="D464" s="124">
        <f>Distt.Minor!D248</f>
        <v>0</v>
      </c>
      <c r="E464" s="124">
        <f>Distt.Minor!E248</f>
        <v>0</v>
      </c>
      <c r="F464" s="124">
        <f>Distt.Minor!F248</f>
        <v>0</v>
      </c>
      <c r="G464" s="124">
        <f>Distt.Minor!G248</f>
        <v>0</v>
      </c>
      <c r="H464" s="124">
        <f>Distt.Minor!H248</f>
        <v>0</v>
      </c>
    </row>
    <row r="465" spans="1:8" ht="17.100000000000001" customHeight="1" x14ac:dyDescent="0.25">
      <c r="A465" s="1336" t="s">
        <v>49</v>
      </c>
      <c r="B465" s="1337"/>
      <c r="C465" s="36">
        <f t="shared" ref="C465:H465" si="62">SUM(C464)</f>
        <v>0</v>
      </c>
      <c r="D465" s="35">
        <f t="shared" si="62"/>
        <v>0</v>
      </c>
      <c r="E465" s="34">
        <f t="shared" si="62"/>
        <v>0</v>
      </c>
      <c r="F465" s="36">
        <f t="shared" si="62"/>
        <v>0</v>
      </c>
      <c r="G465" s="34">
        <f t="shared" si="62"/>
        <v>0</v>
      </c>
      <c r="H465" s="34">
        <f t="shared" si="62"/>
        <v>0</v>
      </c>
    </row>
    <row r="466" spans="1:8" ht="17.100000000000001" customHeight="1" x14ac:dyDescent="0.25">
      <c r="A466" s="156"/>
      <c r="B466" s="156"/>
      <c r="C466" s="156"/>
      <c r="D466" s="156"/>
      <c r="E466" s="156"/>
      <c r="F466" s="156"/>
      <c r="G466" s="156"/>
      <c r="H466" s="156"/>
    </row>
    <row r="467" spans="1:8" ht="17.100000000000001" customHeight="1" x14ac:dyDescent="0.25">
      <c r="A467" s="156"/>
      <c r="B467" s="156"/>
      <c r="C467" s="156"/>
      <c r="D467" s="156"/>
      <c r="E467" s="156"/>
      <c r="F467" s="156"/>
      <c r="G467" s="156"/>
      <c r="H467" s="156"/>
    </row>
    <row r="468" spans="1:8" ht="17.100000000000001" customHeight="1" x14ac:dyDescent="0.25">
      <c r="A468" s="1176" t="s">
        <v>70</v>
      </c>
      <c r="B468" s="1176"/>
      <c r="C468" s="1176"/>
      <c r="D468" s="1176"/>
      <c r="E468" s="1176"/>
      <c r="F468" s="1176"/>
      <c r="G468" s="1176"/>
      <c r="H468" s="1176"/>
    </row>
    <row r="469" spans="1:8" ht="17.100000000000001" customHeight="1" x14ac:dyDescent="0.25">
      <c r="A469" s="1155" t="s">
        <v>2</v>
      </c>
      <c r="B469" s="1150" t="s">
        <v>269</v>
      </c>
      <c r="C469" s="270" t="s">
        <v>4</v>
      </c>
      <c r="D469" s="270" t="s">
        <v>5</v>
      </c>
      <c r="E469" s="270" t="s">
        <v>6</v>
      </c>
      <c r="F469" s="270" t="s">
        <v>7</v>
      </c>
      <c r="G469" s="270" t="s">
        <v>8</v>
      </c>
      <c r="H469" s="270" t="s">
        <v>9</v>
      </c>
    </row>
    <row r="470" spans="1:8" ht="17.100000000000001" customHeight="1" x14ac:dyDescent="0.25">
      <c r="A470" s="1156"/>
      <c r="B470" s="1151"/>
      <c r="C470" s="2" t="s">
        <v>10</v>
      </c>
      <c r="D470" s="2" t="s">
        <v>51</v>
      </c>
      <c r="E470" s="2" t="s">
        <v>78</v>
      </c>
      <c r="F470" s="53" t="s">
        <v>79</v>
      </c>
      <c r="G470" s="53" t="s">
        <v>79</v>
      </c>
      <c r="H470" s="2" t="s">
        <v>12</v>
      </c>
    </row>
    <row r="471" spans="1:8" ht="17.100000000000001" customHeight="1" x14ac:dyDescent="0.25">
      <c r="A471" s="142">
        <v>1</v>
      </c>
      <c r="B471" s="205" t="s">
        <v>281</v>
      </c>
      <c r="C471" s="207">
        <f>Distt.Minor!C80</f>
        <v>2</v>
      </c>
      <c r="D471" s="207">
        <f>Distt.Minor!D80</f>
        <v>2</v>
      </c>
      <c r="E471" s="207">
        <f>Distt.Minor!E80</f>
        <v>0</v>
      </c>
      <c r="F471" s="207">
        <f>Distt.Minor!F80</f>
        <v>0</v>
      </c>
      <c r="G471" s="207">
        <f>Distt.Minor!G80</f>
        <v>7000</v>
      </c>
      <c r="H471" s="207">
        <f>Distt.Minor!H80</f>
        <v>5</v>
      </c>
    </row>
    <row r="472" spans="1:8" ht="17.100000000000001" customHeight="1" x14ac:dyDescent="0.25">
      <c r="A472" s="142">
        <v>2</v>
      </c>
      <c r="B472" s="205" t="s">
        <v>242</v>
      </c>
      <c r="C472" s="223">
        <f>Distt.Minor!C62</f>
        <v>1</v>
      </c>
      <c r="D472" s="223">
        <f>Distt.Minor!D62</f>
        <v>2</v>
      </c>
      <c r="E472" s="223">
        <f>Distt.Minor!E62</f>
        <v>941.17647060000002</v>
      </c>
      <c r="F472" s="223">
        <f>Distt.Minor!F62</f>
        <v>800000</v>
      </c>
      <c r="G472" s="223">
        <f>Distt.Minor!G62</f>
        <v>80000</v>
      </c>
      <c r="H472" s="223">
        <f>Distt.Minor!H62</f>
        <v>2</v>
      </c>
    </row>
    <row r="473" spans="1:8" ht="17.100000000000001" customHeight="1" x14ac:dyDescent="0.25">
      <c r="A473" s="142">
        <v>3</v>
      </c>
      <c r="B473" s="205" t="s">
        <v>244</v>
      </c>
      <c r="C473" s="334">
        <f>Distt.Minor!C124</f>
        <v>0</v>
      </c>
      <c r="D473" s="334">
        <f>Distt.Minor!D124</f>
        <v>0</v>
      </c>
      <c r="E473" s="334">
        <f>Distt.Minor!E124</f>
        <v>2337584.9</v>
      </c>
      <c r="F473" s="334">
        <f>Distt.Minor!F124</f>
        <v>2103826410</v>
      </c>
      <c r="G473" s="334">
        <f>Distt.Minor!G124</f>
        <v>437670184</v>
      </c>
      <c r="H473" s="334">
        <f>Distt.Minor!H124</f>
        <v>10000</v>
      </c>
    </row>
    <row r="474" spans="1:8" ht="17.100000000000001" customHeight="1" x14ac:dyDescent="0.25">
      <c r="A474" s="142">
        <v>4</v>
      </c>
      <c r="B474" s="205" t="s">
        <v>243</v>
      </c>
      <c r="C474" s="224">
        <f>Distt.Minor!C92</f>
        <v>74</v>
      </c>
      <c r="D474" s="224">
        <f>Distt.Minor!D92</f>
        <v>550.87</v>
      </c>
      <c r="E474" s="224">
        <f>Distt.Minor!E92</f>
        <v>61762</v>
      </c>
      <c r="F474" s="224">
        <f>Distt.Minor!F92</f>
        <v>46321500</v>
      </c>
      <c r="G474" s="224">
        <f>Distt.Minor!G92</f>
        <v>74285165.200000003</v>
      </c>
      <c r="H474" s="224">
        <f>Distt.Minor!H92</f>
        <v>250</v>
      </c>
    </row>
    <row r="475" spans="1:8" ht="17.100000000000001" customHeight="1" x14ac:dyDescent="0.25">
      <c r="A475" s="142">
        <v>5</v>
      </c>
      <c r="B475" s="205" t="s">
        <v>245</v>
      </c>
      <c r="C475" s="215">
        <f>Distt.Minor!C137</f>
        <v>1</v>
      </c>
      <c r="D475" s="215">
        <f>Distt.Minor!D137</f>
        <v>3.28</v>
      </c>
      <c r="E475" s="215">
        <f>Distt.Minor!E137</f>
        <v>77.19</v>
      </c>
      <c r="F475" s="215">
        <f>Distt.Minor!F137</f>
        <v>57892.5</v>
      </c>
      <c r="G475" s="215">
        <f>Distt.Minor!G137</f>
        <v>790484</v>
      </c>
      <c r="H475" s="215">
        <f>Distt.Minor!H137</f>
        <v>85</v>
      </c>
    </row>
    <row r="476" spans="1:8" ht="17.100000000000001" customHeight="1" x14ac:dyDescent="0.25">
      <c r="A476" s="142">
        <v>6</v>
      </c>
      <c r="B476" s="205" t="s">
        <v>282</v>
      </c>
      <c r="C476" s="124">
        <f>Distt.Minor!C147</f>
        <v>615</v>
      </c>
      <c r="D476" s="124">
        <f>Distt.Minor!D147</f>
        <v>1550.8533</v>
      </c>
      <c r="E476" s="124">
        <f>Distt.Minor!E147</f>
        <v>2211371</v>
      </c>
      <c r="F476" s="124">
        <f>Distt.Minor!F147</f>
        <v>1658528250</v>
      </c>
      <c r="G476" s="124">
        <f>Distt.Minor!G147</f>
        <v>528621506</v>
      </c>
      <c r="H476" s="124">
        <f>Distt.Minor!H147</f>
        <v>8260</v>
      </c>
    </row>
    <row r="477" spans="1:8" ht="17.100000000000001" customHeight="1" x14ac:dyDescent="0.25">
      <c r="A477" s="142">
        <v>7</v>
      </c>
      <c r="B477" s="205" t="s">
        <v>247</v>
      </c>
      <c r="C477" s="240">
        <f>Distt.Minor!C168</f>
        <v>0</v>
      </c>
      <c r="D477" s="240">
        <f>Distt.Minor!D168</f>
        <v>0</v>
      </c>
      <c r="E477" s="240">
        <f>Distt.Minor!E168</f>
        <v>0</v>
      </c>
      <c r="F477" s="240">
        <f>Distt.Minor!F168</f>
        <v>0</v>
      </c>
      <c r="G477" s="240">
        <f>Distt.Minor!G168</f>
        <v>4504727</v>
      </c>
      <c r="H477" s="240">
        <f>Distt.Minor!H168</f>
        <v>50</v>
      </c>
    </row>
    <row r="478" spans="1:8" ht="17.100000000000001" customHeight="1" x14ac:dyDescent="0.25">
      <c r="A478" s="142">
        <v>8</v>
      </c>
      <c r="B478" s="205" t="s">
        <v>283</v>
      </c>
      <c r="C478" s="207">
        <f>Distt.Minor!C193</f>
        <v>0</v>
      </c>
      <c r="D478" s="207">
        <f>Distt.Minor!D193</f>
        <v>0</v>
      </c>
      <c r="E478" s="207">
        <f>Distt.Minor!E193</f>
        <v>32088.2</v>
      </c>
      <c r="F478" s="207">
        <f>Distt.Minor!F193</f>
        <v>22461740</v>
      </c>
      <c r="G478" s="207">
        <f>Distt.Minor!G193</f>
        <v>1319647</v>
      </c>
      <c r="H478" s="207">
        <f>Distt.Minor!H193</f>
        <v>50</v>
      </c>
    </row>
    <row r="479" spans="1:8" ht="17.100000000000001" customHeight="1" x14ac:dyDescent="0.25">
      <c r="A479" s="142">
        <v>9</v>
      </c>
      <c r="B479" s="205" t="s">
        <v>473</v>
      </c>
      <c r="C479" s="207">
        <f>Distt.Minor!C209</f>
        <v>0</v>
      </c>
      <c r="D479" s="207">
        <f>Distt.Minor!D209</f>
        <v>0</v>
      </c>
      <c r="E479" s="207">
        <f>Distt.Minor!E209</f>
        <v>5488</v>
      </c>
      <c r="F479" s="207">
        <f>Distt.Minor!F209</f>
        <v>4802000</v>
      </c>
      <c r="G479" s="207">
        <f>Distt.Minor!G209</f>
        <v>878220</v>
      </c>
      <c r="H479" s="207">
        <f>Distt.Minor!H209</f>
        <v>5</v>
      </c>
    </row>
    <row r="480" spans="1:8" ht="17.100000000000001" customHeight="1" x14ac:dyDescent="0.25">
      <c r="A480" s="142">
        <v>10</v>
      </c>
      <c r="B480" s="205" t="s">
        <v>284</v>
      </c>
      <c r="C480" s="153">
        <f>Distt.Minor!C221</f>
        <v>121</v>
      </c>
      <c r="D480" s="153">
        <f>Distt.Minor!D221</f>
        <v>233.8</v>
      </c>
      <c r="E480" s="153">
        <f>Distt.Minor!E221</f>
        <v>586644.89</v>
      </c>
      <c r="F480" s="153">
        <f>Distt.Minor!F221</f>
        <v>439983667.5</v>
      </c>
      <c r="G480" s="153">
        <f>Distt.Minor!G221</f>
        <v>13730776</v>
      </c>
      <c r="H480" s="153">
        <f>Distt.Minor!H221</f>
        <v>690</v>
      </c>
    </row>
    <row r="481" spans="1:15" ht="17.100000000000001" customHeight="1" x14ac:dyDescent="0.25">
      <c r="A481" s="142">
        <v>11</v>
      </c>
      <c r="B481" s="205" t="s">
        <v>271</v>
      </c>
      <c r="C481" s="153">
        <f>Distt.Minor!C271</f>
        <v>5</v>
      </c>
      <c r="D481" s="153">
        <f>Distt.Minor!D271</f>
        <v>5</v>
      </c>
      <c r="E481" s="153">
        <f>Distt.Minor!E271</f>
        <v>0</v>
      </c>
      <c r="F481" s="153">
        <f>Distt.Minor!F271</f>
        <v>0</v>
      </c>
      <c r="G481" s="153">
        <f>Distt.Minor!G271</f>
        <v>271897</v>
      </c>
      <c r="H481" s="153">
        <f>Distt.Minor!H271</f>
        <v>0</v>
      </c>
    </row>
    <row r="482" spans="1:15" ht="17.100000000000001" customHeight="1" x14ac:dyDescent="0.25">
      <c r="A482" s="142">
        <v>12</v>
      </c>
      <c r="B482" s="205" t="s">
        <v>285</v>
      </c>
      <c r="C482" s="206">
        <f>Distt.Minor!C320</f>
        <v>34</v>
      </c>
      <c r="D482" s="206">
        <f>Distt.Minor!D320</f>
        <v>73.25</v>
      </c>
      <c r="E482" s="206">
        <f>Distt.Minor!E320</f>
        <v>3707.86</v>
      </c>
      <c r="F482" s="206">
        <f>Distt.Minor!F320</f>
        <v>3040445</v>
      </c>
      <c r="G482" s="206">
        <f>Distt.Minor!G320</f>
        <v>462000</v>
      </c>
      <c r="H482" s="206">
        <f>Distt.Minor!H320</f>
        <v>15</v>
      </c>
    </row>
    <row r="483" spans="1:15" ht="17.100000000000001" customHeight="1" x14ac:dyDescent="0.25">
      <c r="A483" s="142">
        <v>13</v>
      </c>
      <c r="B483" s="205" t="s">
        <v>256</v>
      </c>
      <c r="C483" s="124">
        <f>Distt.Minor!C357</f>
        <v>101</v>
      </c>
      <c r="D483" s="124">
        <f>Distt.Minor!D357</f>
        <v>103.42</v>
      </c>
      <c r="E483" s="124">
        <f>Distt.Minor!E357</f>
        <v>3814855.13</v>
      </c>
      <c r="F483" s="124">
        <f>Distt.Minor!F357</f>
        <v>2861141348</v>
      </c>
      <c r="G483" s="124">
        <f>Distt.Minor!G357</f>
        <v>1161240030</v>
      </c>
      <c r="H483" s="124">
        <f>Distt.Minor!H357</f>
        <v>25603</v>
      </c>
    </row>
    <row r="484" spans="1:15" ht="17.100000000000001" customHeight="1" x14ac:dyDescent="0.25">
      <c r="A484" s="142">
        <v>14</v>
      </c>
      <c r="B484" s="205" t="s">
        <v>287</v>
      </c>
      <c r="C484" s="153">
        <f>Distt.Minor!C370</f>
        <v>106</v>
      </c>
      <c r="D484" s="153">
        <f>Distt.Minor!D370</f>
        <v>2423.1</v>
      </c>
      <c r="E484" s="153">
        <f>Distt.Minor!E370</f>
        <v>420043</v>
      </c>
      <c r="F484" s="153">
        <f>Distt.Minor!F370</f>
        <v>357036550</v>
      </c>
      <c r="G484" s="153">
        <f>Distt.Minor!G370</f>
        <v>142728900</v>
      </c>
      <c r="H484" s="153">
        <f>Distt.Minor!H370</f>
        <v>1600</v>
      </c>
    </row>
    <row r="485" spans="1:15" ht="17.100000000000001" customHeight="1" x14ac:dyDescent="0.25">
      <c r="A485" s="142">
        <v>15</v>
      </c>
      <c r="B485" s="205" t="s">
        <v>273</v>
      </c>
      <c r="C485" s="226">
        <f>Distt.Minor!C389</f>
        <v>7</v>
      </c>
      <c r="D485" s="226">
        <f>Distt.Minor!D389</f>
        <v>10.72</v>
      </c>
      <c r="E485" s="226">
        <f>Distt.Minor!E389</f>
        <v>531.86</v>
      </c>
      <c r="F485" s="226">
        <f>Distt.Minor!F389</f>
        <v>398895</v>
      </c>
      <c r="G485" s="226">
        <f>Distt.Minor!G389</f>
        <v>805554</v>
      </c>
      <c r="H485" s="226">
        <f>Distt.Minor!H389</f>
        <v>36</v>
      </c>
    </row>
    <row r="486" spans="1:15" ht="17.100000000000001" customHeight="1" x14ac:dyDescent="0.25">
      <c r="A486" s="142">
        <v>16</v>
      </c>
      <c r="B486" s="205" t="s">
        <v>258</v>
      </c>
      <c r="C486" s="124">
        <f>Distt.Minor!C402</f>
        <v>0</v>
      </c>
      <c r="D486" s="124">
        <f>Distt.Minor!D402</f>
        <v>0</v>
      </c>
      <c r="E486" s="124">
        <f>Distt.Minor!E402</f>
        <v>968830</v>
      </c>
      <c r="F486" s="124">
        <f>Distt.Minor!F402</f>
        <v>823505500</v>
      </c>
      <c r="G486" s="124">
        <f>Distt.Minor!G402</f>
        <v>37167018</v>
      </c>
      <c r="H486" s="124">
        <f>Distt.Minor!H402</f>
        <v>350</v>
      </c>
    </row>
    <row r="487" spans="1:15" ht="17.100000000000001" customHeight="1" x14ac:dyDescent="0.25">
      <c r="A487" s="1336" t="s">
        <v>49</v>
      </c>
      <c r="B487" s="1337"/>
      <c r="C487" s="36">
        <f t="shared" ref="C487:E487" si="63">SUM(C471:C486)</f>
        <v>1067</v>
      </c>
      <c r="D487" s="45">
        <f t="shared" si="63"/>
        <v>4958.2933000000003</v>
      </c>
      <c r="E487" s="34">
        <f t="shared" si="63"/>
        <v>10443925.206470599</v>
      </c>
      <c r="F487" s="36">
        <f>SUM(F471:F486)</f>
        <v>8321904198</v>
      </c>
      <c r="G487" s="34">
        <f>SUM(G471:G486)</f>
        <v>2404563108.1999998</v>
      </c>
      <c r="H487" s="34">
        <f>SUM(H471:H486)</f>
        <v>47001</v>
      </c>
      <c r="J487" s="260">
        <f>'Minor Minerals'!C576</f>
        <v>1067</v>
      </c>
      <c r="K487" s="260">
        <f>'Minor Minerals'!D576</f>
        <v>4958.2933000000003</v>
      </c>
      <c r="L487" s="260">
        <f>'Minor Minerals'!E576</f>
        <v>10443925.206470599</v>
      </c>
      <c r="M487" s="260">
        <f>'Minor Minerals'!F576</f>
        <v>8321904198</v>
      </c>
      <c r="N487" s="260">
        <f>'Minor Minerals'!G576</f>
        <v>2404563108.1999998</v>
      </c>
      <c r="O487" s="260">
        <f>'Minor Minerals'!H576</f>
        <v>47001</v>
      </c>
    </row>
    <row r="488" spans="1:15" ht="17.100000000000001" customHeight="1" x14ac:dyDescent="0.25">
      <c r="A488" s="156"/>
      <c r="B488" s="156"/>
      <c r="C488" s="156"/>
      <c r="D488" s="156"/>
      <c r="E488" s="156"/>
      <c r="F488" s="156"/>
      <c r="G488" s="156"/>
      <c r="H488" s="156"/>
      <c r="J488" s="136">
        <f>J487-C487</f>
        <v>0</v>
      </c>
      <c r="K488" s="136">
        <f t="shared" ref="K488:O488" si="64">K487-D487</f>
        <v>0</v>
      </c>
      <c r="L488" s="136">
        <f t="shared" si="64"/>
        <v>0</v>
      </c>
      <c r="M488" s="136">
        <f t="shared" si="64"/>
        <v>0</v>
      </c>
      <c r="N488" s="136">
        <f>N487-G487</f>
        <v>0</v>
      </c>
      <c r="O488" s="136">
        <f t="shared" si="64"/>
        <v>0</v>
      </c>
    </row>
    <row r="489" spans="1:15" ht="17.100000000000001" customHeight="1" x14ac:dyDescent="0.25">
      <c r="A489" s="1176" t="s">
        <v>71</v>
      </c>
      <c r="B489" s="1176"/>
      <c r="C489" s="1176"/>
      <c r="D489" s="1176"/>
      <c r="E489" s="1176"/>
      <c r="F489" s="1176"/>
      <c r="G489" s="1176"/>
      <c r="H489" s="1176"/>
      <c r="J489" s="265"/>
      <c r="K489" s="265"/>
      <c r="L489" s="265"/>
      <c r="M489" s="265"/>
      <c r="N489" s="265"/>
      <c r="O489" s="265"/>
    </row>
    <row r="490" spans="1:15" ht="17.100000000000001" customHeight="1" x14ac:dyDescent="0.25">
      <c r="A490" s="1155" t="s">
        <v>2</v>
      </c>
      <c r="B490" s="1150" t="s">
        <v>269</v>
      </c>
      <c r="C490" s="270" t="s">
        <v>4</v>
      </c>
      <c r="D490" s="270" t="s">
        <v>5</v>
      </c>
      <c r="E490" s="270" t="s">
        <v>6</v>
      </c>
      <c r="F490" s="270" t="s">
        <v>7</v>
      </c>
      <c r="G490" s="270" t="s">
        <v>8</v>
      </c>
      <c r="H490" s="270" t="s">
        <v>9</v>
      </c>
    </row>
    <row r="491" spans="1:15" ht="17.100000000000001" customHeight="1" x14ac:dyDescent="0.25">
      <c r="A491" s="1156"/>
      <c r="B491" s="1151"/>
      <c r="C491" s="2" t="s">
        <v>10</v>
      </c>
      <c r="D491" s="2" t="s">
        <v>51</v>
      </c>
      <c r="E491" s="2" t="s">
        <v>78</v>
      </c>
      <c r="F491" s="53" t="s">
        <v>79</v>
      </c>
      <c r="G491" s="53" t="s">
        <v>79</v>
      </c>
      <c r="H491" s="2" t="s">
        <v>12</v>
      </c>
    </row>
    <row r="492" spans="1:15" ht="17.100000000000001" customHeight="1" x14ac:dyDescent="0.25">
      <c r="A492" s="142">
        <v>1</v>
      </c>
      <c r="B492" s="205" t="s">
        <v>409</v>
      </c>
      <c r="C492" s="153">
        <f>Distt.Minor!C232</f>
        <v>78</v>
      </c>
      <c r="D492" s="153">
        <f>Distt.Minor!D232</f>
        <v>103.74</v>
      </c>
      <c r="E492" s="153">
        <f>Distt.Minor!E232</f>
        <v>123372.89</v>
      </c>
      <c r="F492" s="153">
        <f>Distt.Minor!F232</f>
        <v>185059335</v>
      </c>
      <c r="G492" s="153">
        <f>Distt.Minor!G232</f>
        <v>48216339</v>
      </c>
      <c r="H492" s="153">
        <f>Distt.Minor!H232</f>
        <v>405</v>
      </c>
    </row>
    <row r="493" spans="1:15" ht="17.100000000000001" customHeight="1" x14ac:dyDescent="0.25">
      <c r="A493" s="142">
        <v>2</v>
      </c>
      <c r="B493" s="205" t="s">
        <v>266</v>
      </c>
      <c r="C493" s="153">
        <f>Distt.Minor!C574</f>
        <v>147</v>
      </c>
      <c r="D493" s="153">
        <f>Distt.Minor!D574</f>
        <v>172.67000000000002</v>
      </c>
      <c r="E493" s="153">
        <f>Distt.Minor!E574</f>
        <v>343828.63</v>
      </c>
      <c r="F493" s="153">
        <f>Distt.Minor!F574</f>
        <v>569263569.74250257</v>
      </c>
      <c r="G493" s="153">
        <f>Distt.Minor!G574</f>
        <v>109686661</v>
      </c>
      <c r="H493" s="238">
        <v>0</v>
      </c>
    </row>
    <row r="494" spans="1:15" ht="17.100000000000001" customHeight="1" x14ac:dyDescent="0.25">
      <c r="A494" s="1336" t="s">
        <v>49</v>
      </c>
      <c r="B494" s="1337"/>
      <c r="C494" s="36">
        <f t="shared" ref="C494:H494" si="65">SUM(C492:C493)</f>
        <v>225</v>
      </c>
      <c r="D494" s="35">
        <f t="shared" si="65"/>
        <v>276.41000000000003</v>
      </c>
      <c r="E494" s="34">
        <f t="shared" si="65"/>
        <v>467201.52</v>
      </c>
      <c r="F494" s="36">
        <f t="shared" si="65"/>
        <v>754322904.74250257</v>
      </c>
      <c r="G494" s="34">
        <f t="shared" si="65"/>
        <v>157903000</v>
      </c>
      <c r="H494" s="34">
        <f t="shared" si="65"/>
        <v>405</v>
      </c>
      <c r="J494" s="260">
        <f>'Minor Minerals'!C584</f>
        <v>225</v>
      </c>
      <c r="K494" s="260">
        <f>'Minor Minerals'!D584</f>
        <v>276.40999999999997</v>
      </c>
      <c r="L494" s="260">
        <f>'Minor Minerals'!E584</f>
        <v>467201.52</v>
      </c>
      <c r="M494" s="260">
        <f>'Minor Minerals'!F584</f>
        <v>754322904.74250257</v>
      </c>
      <c r="N494" s="260">
        <f>'Minor Minerals'!G584</f>
        <v>157903000</v>
      </c>
      <c r="O494" s="260">
        <f>'Minor Minerals'!H584</f>
        <v>2028</v>
      </c>
    </row>
    <row r="495" spans="1:15" ht="17.100000000000001" customHeight="1" x14ac:dyDescent="0.25">
      <c r="A495" s="156"/>
      <c r="B495" s="156"/>
      <c r="C495" s="156"/>
      <c r="D495" s="156"/>
      <c r="E495" s="156"/>
      <c r="F495" s="156"/>
      <c r="G495" s="156"/>
      <c r="H495" s="156"/>
      <c r="J495" s="136">
        <f>J494-C494</f>
        <v>0</v>
      </c>
      <c r="K495" s="136">
        <f t="shared" ref="K495:O495" si="66">K494-D494</f>
        <v>0</v>
      </c>
      <c r="L495" s="136">
        <f t="shared" si="66"/>
        <v>0</v>
      </c>
      <c r="M495" s="136">
        <f t="shared" si="66"/>
        <v>0</v>
      </c>
      <c r="N495" s="136">
        <f t="shared" si="66"/>
        <v>0</v>
      </c>
      <c r="O495" s="136">
        <f t="shared" si="66"/>
        <v>1623</v>
      </c>
    </row>
    <row r="496" spans="1:15" ht="17.100000000000001" customHeight="1" x14ac:dyDescent="0.3">
      <c r="A496" s="1162" t="s">
        <v>43</v>
      </c>
      <c r="B496" s="1162"/>
      <c r="C496" s="1162"/>
      <c r="D496" s="1162"/>
      <c r="E496" s="1162"/>
      <c r="F496" s="1162"/>
      <c r="G496" s="1162"/>
      <c r="H496" s="1162"/>
    </row>
    <row r="497" spans="1:8" ht="17.100000000000001" customHeight="1" x14ac:dyDescent="0.25">
      <c r="A497" s="1155" t="s">
        <v>2</v>
      </c>
      <c r="B497" s="1150" t="s">
        <v>269</v>
      </c>
      <c r="C497" s="270" t="s">
        <v>4</v>
      </c>
      <c r="D497" s="270" t="s">
        <v>5</v>
      </c>
      <c r="E497" s="270" t="s">
        <v>6</v>
      </c>
      <c r="F497" s="270" t="s">
        <v>7</v>
      </c>
      <c r="G497" s="270" t="s">
        <v>8</v>
      </c>
      <c r="H497" s="270" t="s">
        <v>9</v>
      </c>
    </row>
    <row r="498" spans="1:8" ht="17.100000000000001" customHeight="1" x14ac:dyDescent="0.25">
      <c r="A498" s="1156"/>
      <c r="B498" s="1151"/>
      <c r="C498" s="2" t="s">
        <v>10</v>
      </c>
      <c r="D498" s="2" t="s">
        <v>77</v>
      </c>
      <c r="E498" s="2" t="s">
        <v>78</v>
      </c>
      <c r="F498" s="53" t="s">
        <v>79</v>
      </c>
      <c r="G498" s="53" t="s">
        <v>79</v>
      </c>
      <c r="H498" s="2" t="s">
        <v>12</v>
      </c>
    </row>
    <row r="499" spans="1:8" ht="17.100000000000001" customHeight="1" x14ac:dyDescent="0.25">
      <c r="A499" s="142">
        <v>1</v>
      </c>
      <c r="B499" s="209" t="s">
        <v>270</v>
      </c>
      <c r="C499" s="181">
        <f>Distt.Minor!C35</f>
        <v>3</v>
      </c>
      <c r="D499" s="181">
        <f>Distt.Minor!D35</f>
        <v>24.05</v>
      </c>
      <c r="E499" s="181">
        <f>Distt.Minor!E35</f>
        <v>71898.67</v>
      </c>
      <c r="F499" s="181">
        <f>Distt.Minor!F35</f>
        <v>35949335</v>
      </c>
      <c r="G499" s="181">
        <f>Distt.Minor!G35</f>
        <v>6470880.2999999998</v>
      </c>
      <c r="H499" s="181">
        <f>Distt.Minor!H35</f>
        <v>50</v>
      </c>
    </row>
    <row r="500" spans="1:8" ht="17.100000000000001" customHeight="1" x14ac:dyDescent="0.25">
      <c r="A500" s="142">
        <v>2</v>
      </c>
      <c r="B500" s="209" t="s">
        <v>242</v>
      </c>
      <c r="C500" s="204">
        <f>Distt.Minor!C69</f>
        <v>9</v>
      </c>
      <c r="D500" s="204">
        <f>Distt.Minor!D69</f>
        <v>40.5</v>
      </c>
      <c r="E500" s="204">
        <f>Distt.Minor!E69</f>
        <v>11644.98</v>
      </c>
      <c r="F500" s="204">
        <f>Distt.Minor!F69</f>
        <v>9083084.4000000004</v>
      </c>
      <c r="G500" s="204">
        <f>Distt.Minor!G69</f>
        <v>2290116</v>
      </c>
      <c r="H500" s="204">
        <f>Distt.Minor!H69</f>
        <v>35</v>
      </c>
    </row>
    <row r="501" spans="1:8" ht="17.100000000000001" customHeight="1" x14ac:dyDescent="0.25">
      <c r="A501" s="142">
        <v>3</v>
      </c>
      <c r="B501" s="209" t="s">
        <v>243</v>
      </c>
      <c r="C501" s="219">
        <f>Distt.Minor!C96</f>
        <v>14</v>
      </c>
      <c r="D501" s="219">
        <f>Distt.Minor!D96</f>
        <v>381.75399999999996</v>
      </c>
      <c r="E501" s="219">
        <f>Distt.Minor!E96</f>
        <v>296742.53000000003</v>
      </c>
      <c r="F501" s="219">
        <f>Distt.Minor!F96</f>
        <v>163039238.5</v>
      </c>
      <c r="G501" s="219">
        <f>Distt.Minor!G96</f>
        <v>25899309</v>
      </c>
      <c r="H501" s="219">
        <f>Distt.Minor!H96</f>
        <v>60</v>
      </c>
    </row>
    <row r="502" spans="1:8" ht="17.100000000000001" customHeight="1" x14ac:dyDescent="0.25">
      <c r="A502" s="142">
        <v>4</v>
      </c>
      <c r="B502" s="209" t="s">
        <v>244</v>
      </c>
      <c r="C502" s="204">
        <f>Distt.Minor!C123</f>
        <v>1</v>
      </c>
      <c r="D502" s="204">
        <f>Distt.Minor!D123</f>
        <v>5</v>
      </c>
      <c r="E502" s="204">
        <f>Distt.Minor!E123</f>
        <v>1255.1400000000001</v>
      </c>
      <c r="F502" s="204">
        <f>Distt.Minor!F123</f>
        <v>690327</v>
      </c>
      <c r="G502" s="204">
        <f>Distt.Minor!G123</f>
        <v>1215984.3999999999</v>
      </c>
      <c r="H502" s="204">
        <f>Distt.Minor!H123</f>
        <v>7</v>
      </c>
    </row>
    <row r="503" spans="1:8" ht="17.100000000000001" customHeight="1" x14ac:dyDescent="0.25">
      <c r="A503" s="142">
        <v>5</v>
      </c>
      <c r="B503" s="209" t="s">
        <v>282</v>
      </c>
      <c r="C503" s="207">
        <f>Distt.Minor!C153</f>
        <v>1</v>
      </c>
      <c r="D503" s="207">
        <f>Distt.Minor!D153</f>
        <v>129.5</v>
      </c>
      <c r="E503" s="207">
        <f>Distt.Minor!E153</f>
        <v>0</v>
      </c>
      <c r="F503" s="207">
        <f>Distt.Minor!F153</f>
        <v>0</v>
      </c>
      <c r="G503" s="207">
        <f>Distt.Minor!G153</f>
        <v>0</v>
      </c>
      <c r="H503" s="207">
        <f>Distt.Minor!H153</f>
        <v>0</v>
      </c>
    </row>
    <row r="504" spans="1:8" ht="17.100000000000001" customHeight="1" x14ac:dyDescent="0.25">
      <c r="A504" s="142">
        <v>6</v>
      </c>
      <c r="B504" s="234" t="s">
        <v>247</v>
      </c>
      <c r="C504" s="148">
        <f>Distt.Minor!C177</f>
        <v>5</v>
      </c>
      <c r="D504" s="148">
        <f>Distt.Minor!D177</f>
        <v>100</v>
      </c>
      <c r="E504" s="148">
        <f>Distt.Minor!E177</f>
        <v>9800</v>
      </c>
      <c r="F504" s="148">
        <f>Distt.Minor!F177</f>
        <v>4900000</v>
      </c>
      <c r="G504" s="148">
        <f>Distt.Minor!G177</f>
        <v>882000</v>
      </c>
      <c r="H504" s="148">
        <f>Distt.Minor!H177</f>
        <v>90</v>
      </c>
    </row>
    <row r="505" spans="1:8" ht="17.100000000000001" customHeight="1" x14ac:dyDescent="0.25">
      <c r="A505" s="142">
        <v>7</v>
      </c>
      <c r="B505" s="209" t="s">
        <v>248</v>
      </c>
      <c r="C505" s="204">
        <f>Distt.Minor!C211</f>
        <v>6</v>
      </c>
      <c r="D505" s="204">
        <f>Distt.Minor!D211</f>
        <v>115.15</v>
      </c>
      <c r="E505" s="204">
        <f>Distt.Minor!E211</f>
        <v>389365</v>
      </c>
      <c r="F505" s="204">
        <f>Distt.Minor!F211</f>
        <v>204416625</v>
      </c>
      <c r="G505" s="204">
        <f>Distt.Minor!G211</f>
        <v>32633490</v>
      </c>
      <c r="H505" s="204">
        <f>Distt.Minor!H211</f>
        <v>36</v>
      </c>
    </row>
    <row r="506" spans="1:8" ht="17.100000000000001" customHeight="1" x14ac:dyDescent="0.25">
      <c r="A506" s="142">
        <v>8</v>
      </c>
      <c r="B506" s="209" t="s">
        <v>251</v>
      </c>
      <c r="C506" s="204">
        <f>Distt.Minor!C287</f>
        <v>3</v>
      </c>
      <c r="D506" s="204">
        <f>Distt.Minor!D287</f>
        <v>53.25</v>
      </c>
      <c r="E506" s="204">
        <f>Distt.Minor!E287</f>
        <v>20290.89</v>
      </c>
      <c r="F506" s="204">
        <f>Distt.Minor!F287</f>
        <v>10942717</v>
      </c>
      <c r="G506" s="204">
        <f>Distt.Minor!G287</f>
        <v>2159084</v>
      </c>
      <c r="H506" s="204">
        <f>Distt.Minor!H287</f>
        <v>65</v>
      </c>
    </row>
    <row r="507" spans="1:8" ht="17.100000000000001" customHeight="1" x14ac:dyDescent="0.25">
      <c r="A507" s="142">
        <v>9</v>
      </c>
      <c r="B507" s="209" t="s">
        <v>253</v>
      </c>
      <c r="C507" s="204">
        <f>Distt.Minor!C264</f>
        <v>36</v>
      </c>
      <c r="D507" s="204">
        <f>Distt.Minor!D264</f>
        <v>162.06</v>
      </c>
      <c r="E507" s="204">
        <f>Distt.Minor!E264</f>
        <v>256460.4</v>
      </c>
      <c r="F507" s="204">
        <f>Distt.Minor!F264</f>
        <v>134641710</v>
      </c>
      <c r="G507" s="204">
        <f>Distt.Minor!G264</f>
        <v>23081436</v>
      </c>
      <c r="H507" s="204">
        <f>Distt.Minor!H264</f>
        <v>25</v>
      </c>
    </row>
    <row r="508" spans="1:8" ht="17.100000000000001" customHeight="1" x14ac:dyDescent="0.25">
      <c r="A508" s="142">
        <v>10</v>
      </c>
      <c r="B508" s="209" t="s">
        <v>272</v>
      </c>
      <c r="C508" s="204">
        <f>Distt.Minor!C376</f>
        <v>38</v>
      </c>
      <c r="D508" s="204">
        <f>Distt.Minor!D376</f>
        <v>635.41</v>
      </c>
      <c r="E508" s="204">
        <f>Distt.Minor!E376</f>
        <v>304655</v>
      </c>
      <c r="F508" s="204">
        <f>Distt.Minor!F376</f>
        <v>182793000</v>
      </c>
      <c r="G508" s="204">
        <f>Distt.Minor!G376</f>
        <v>27690570</v>
      </c>
      <c r="H508" s="204">
        <f>Distt.Minor!H376</f>
        <v>200</v>
      </c>
    </row>
    <row r="509" spans="1:8" ht="17.100000000000001" customHeight="1" x14ac:dyDescent="0.25">
      <c r="A509" s="142">
        <v>11</v>
      </c>
      <c r="B509" s="209" t="s">
        <v>274</v>
      </c>
      <c r="C509" s="213">
        <f>Distt.Minor!C472</f>
        <v>1</v>
      </c>
      <c r="D509" s="213">
        <f>Distt.Minor!D472</f>
        <v>4.2</v>
      </c>
      <c r="E509" s="213">
        <f>Distt.Minor!E472</f>
        <v>0</v>
      </c>
      <c r="F509" s="213">
        <f>Distt.Minor!F472</f>
        <v>0</v>
      </c>
      <c r="G509" s="213">
        <f>Distt.Minor!G472</f>
        <v>9000</v>
      </c>
      <c r="H509" s="213">
        <f>Distt.Minor!H472</f>
        <v>0</v>
      </c>
    </row>
    <row r="510" spans="1:8" ht="17.100000000000001" customHeight="1" x14ac:dyDescent="0.25">
      <c r="A510" s="142">
        <v>12</v>
      </c>
      <c r="B510" s="209" t="s">
        <v>277</v>
      </c>
      <c r="C510" s="154">
        <f>Distt.Minor!C556</f>
        <v>9</v>
      </c>
      <c r="D510" s="154">
        <f>Distt.Minor!D556</f>
        <v>77.31</v>
      </c>
      <c r="E510" s="154">
        <f>Distt.Minor!E556</f>
        <v>31880</v>
      </c>
      <c r="F510" s="154">
        <f>Distt.Minor!F556</f>
        <v>17215200</v>
      </c>
      <c r="G510" s="154">
        <f>Distt.Minor!G556</f>
        <v>13401022</v>
      </c>
      <c r="H510" s="154">
        <f>Distt.Minor!H556</f>
        <v>25</v>
      </c>
    </row>
    <row r="511" spans="1:8" ht="17.100000000000001" customHeight="1" x14ac:dyDescent="0.25">
      <c r="A511" s="142">
        <v>13</v>
      </c>
      <c r="B511" s="217" t="s">
        <v>263</v>
      </c>
      <c r="C511" s="153">
        <f>Distt.Minor!C523</f>
        <v>13</v>
      </c>
      <c r="D511" s="153">
        <f>Distt.Minor!D523</f>
        <v>113.84</v>
      </c>
      <c r="E511" s="153">
        <f>Distt.Minor!E523</f>
        <v>420828.83</v>
      </c>
      <c r="F511" s="153">
        <f>Distt.Minor!F523</f>
        <v>222015737.60000002</v>
      </c>
      <c r="G511" s="153">
        <f>Distt.Minor!G523</f>
        <v>31464177.949999999</v>
      </c>
      <c r="H511" s="153">
        <f>Distt.Minor!H523</f>
        <v>100</v>
      </c>
    </row>
    <row r="512" spans="1:8" ht="17.100000000000001" customHeight="1" x14ac:dyDescent="0.25">
      <c r="A512" s="142">
        <v>14</v>
      </c>
      <c r="B512" s="217" t="s">
        <v>266</v>
      </c>
      <c r="C512" s="204">
        <f>Distt.Minor!C583</f>
        <v>0</v>
      </c>
      <c r="D512" s="204">
        <f>Distt.Minor!D583</f>
        <v>0</v>
      </c>
      <c r="E512" s="204">
        <f>Distt.Minor!E583</f>
        <v>12715.29</v>
      </c>
      <c r="F512" s="204">
        <f>Distt.Minor!F583</f>
        <v>6866254.29</v>
      </c>
      <c r="G512" s="204">
        <f>Distt.Minor!G583</f>
        <v>890070</v>
      </c>
      <c r="H512" s="204">
        <f>Distt.Minor!H583</f>
        <v>50</v>
      </c>
    </row>
    <row r="513" spans="1:15" ht="17.100000000000001" customHeight="1" x14ac:dyDescent="0.25">
      <c r="A513" s="672">
        <v>15</v>
      </c>
      <c r="B513" s="217" t="s">
        <v>258</v>
      </c>
      <c r="C513" s="204">
        <f>Distt.Minor!C412</f>
        <v>175</v>
      </c>
      <c r="D513" s="204">
        <f>Distt.Minor!D412</f>
        <v>505.19</v>
      </c>
      <c r="E513" s="204">
        <f>Distt.Minor!E412</f>
        <v>2074701.57</v>
      </c>
      <c r="F513" s="204">
        <f>Distt.Minor!F412</f>
        <v>1037350785</v>
      </c>
      <c r="G513" s="204">
        <f>Distt.Minor!G412</f>
        <v>109584324</v>
      </c>
      <c r="H513" s="204">
        <f>Distt.Minor!H412</f>
        <v>300</v>
      </c>
    </row>
    <row r="514" spans="1:15" ht="17.100000000000001" customHeight="1" x14ac:dyDescent="0.25">
      <c r="A514" s="672">
        <v>16</v>
      </c>
      <c r="B514" s="217" t="s">
        <v>281</v>
      </c>
      <c r="C514" s="204">
        <f>Distt.Minor!C83</f>
        <v>2</v>
      </c>
      <c r="D514" s="204">
        <f>Distt.Minor!D83</f>
        <v>2</v>
      </c>
      <c r="E514" s="204">
        <f>Distt.Minor!E83</f>
        <v>0</v>
      </c>
      <c r="F514" s="204">
        <f>Distt.Minor!F83</f>
        <v>0</v>
      </c>
      <c r="G514" s="204">
        <f>Distt.Minor!G83</f>
        <v>475110</v>
      </c>
      <c r="H514" s="204">
        <f>Distt.Minor!H83</f>
        <v>0</v>
      </c>
    </row>
    <row r="515" spans="1:15" ht="17.100000000000001" customHeight="1" x14ac:dyDescent="0.25">
      <c r="A515" s="1336" t="s">
        <v>49</v>
      </c>
      <c r="B515" s="1337"/>
      <c r="C515" s="4">
        <f>SUM(C499:C513)</f>
        <v>314</v>
      </c>
      <c r="D515" s="4">
        <f t="shared" ref="D515:H515" si="67">SUM(D499:D513)</f>
        <v>2347.2139999999999</v>
      </c>
      <c r="E515" s="4">
        <f t="shared" si="67"/>
        <v>3902238.3000000003</v>
      </c>
      <c r="F515" s="4">
        <f t="shared" si="67"/>
        <v>2029904013.79</v>
      </c>
      <c r="G515" s="4">
        <f t="shared" si="67"/>
        <v>277671463.64999998</v>
      </c>
      <c r="H515" s="4">
        <f t="shared" si="67"/>
        <v>1043</v>
      </c>
      <c r="J515" s="695">
        <f>'Minor Minerals'!C608</f>
        <v>314</v>
      </c>
      <c r="K515" s="695">
        <f>'Minor Minerals'!D608</f>
        <v>2347.2139999999999</v>
      </c>
      <c r="L515" s="695">
        <f>'Minor Minerals'!E608</f>
        <v>3902238.3</v>
      </c>
      <c r="M515" s="695">
        <f>'Minor Minerals'!F608</f>
        <v>2029904013.79</v>
      </c>
      <c r="N515" s="695">
        <f>'Minor Minerals'!G608</f>
        <v>277671463.64999998</v>
      </c>
      <c r="O515" s="695">
        <f>'Minor Minerals'!H608</f>
        <v>1043</v>
      </c>
    </row>
    <row r="516" spans="1:15" ht="17.100000000000001" customHeight="1" x14ac:dyDescent="0.25">
      <c r="A516" s="156"/>
      <c r="B516" s="156"/>
      <c r="C516" s="156"/>
      <c r="D516" s="156"/>
      <c r="E516" s="156"/>
      <c r="F516" s="156"/>
      <c r="G516" s="156"/>
      <c r="H516" s="156"/>
      <c r="J516" s="130">
        <f>J515-C515</f>
        <v>0</v>
      </c>
      <c r="K516" s="130">
        <f t="shared" ref="K516:O516" si="68">K515-D515</f>
        <v>0</v>
      </c>
      <c r="L516" s="130">
        <f t="shared" si="68"/>
        <v>0</v>
      </c>
      <c r="M516" s="130">
        <f t="shared" si="68"/>
        <v>0</v>
      </c>
      <c r="N516" s="130">
        <f t="shared" si="68"/>
        <v>0</v>
      </c>
      <c r="O516" s="130">
        <f t="shared" si="68"/>
        <v>0</v>
      </c>
    </row>
    <row r="517" spans="1:15" ht="17.100000000000001" customHeight="1" x14ac:dyDescent="0.25">
      <c r="A517" s="1176" t="s">
        <v>72</v>
      </c>
      <c r="B517" s="1176"/>
      <c r="C517" s="1176"/>
      <c r="D517" s="1176"/>
      <c r="E517" s="1176"/>
      <c r="F517" s="1176"/>
      <c r="G517" s="1176"/>
      <c r="H517" s="1176"/>
    </row>
    <row r="518" spans="1:15" ht="17.100000000000001" customHeight="1" x14ac:dyDescent="0.25">
      <c r="A518" s="1155" t="s">
        <v>2</v>
      </c>
      <c r="B518" s="1150" t="s">
        <v>269</v>
      </c>
      <c r="C518" s="270" t="s">
        <v>4</v>
      </c>
      <c r="D518" s="270" t="s">
        <v>5</v>
      </c>
      <c r="E518" s="270" t="s">
        <v>6</v>
      </c>
      <c r="F518" s="270" t="s">
        <v>7</v>
      </c>
      <c r="G518" s="270" t="s">
        <v>8</v>
      </c>
      <c r="H518" s="270" t="s">
        <v>9</v>
      </c>
    </row>
    <row r="519" spans="1:15" ht="17.100000000000001" customHeight="1" x14ac:dyDescent="0.25">
      <c r="A519" s="1156"/>
      <c r="B519" s="1151"/>
      <c r="C519" s="2" t="s">
        <v>10</v>
      </c>
      <c r="D519" s="2" t="s">
        <v>51</v>
      </c>
      <c r="E519" s="2" t="s">
        <v>78</v>
      </c>
      <c r="F519" s="53" t="s">
        <v>79</v>
      </c>
      <c r="G519" s="53" t="s">
        <v>79</v>
      </c>
      <c r="H519" s="2" t="s">
        <v>12</v>
      </c>
    </row>
    <row r="520" spans="1:15" ht="17.100000000000001" customHeight="1" x14ac:dyDescent="0.25">
      <c r="A520" s="142">
        <v>1</v>
      </c>
      <c r="B520" s="205" t="s">
        <v>416</v>
      </c>
      <c r="C520" s="207">
        <f>Distt.Minor!C150</f>
        <v>0</v>
      </c>
      <c r="D520" s="207">
        <f>Distt.Minor!D150</f>
        <v>0</v>
      </c>
      <c r="E520" s="207">
        <f>Distt.Minor!E150</f>
        <v>0</v>
      </c>
      <c r="F520" s="207">
        <f>Distt.Minor!F150</f>
        <v>0</v>
      </c>
      <c r="G520" s="207">
        <f>Distt.Minor!G150</f>
        <v>0</v>
      </c>
      <c r="H520" s="207">
        <f>Distt.Minor!H150</f>
        <v>0</v>
      </c>
    </row>
    <row r="521" spans="1:15" ht="17.100000000000001" customHeight="1" x14ac:dyDescent="0.25">
      <c r="A521" s="142">
        <v>2</v>
      </c>
      <c r="B521" s="205" t="s">
        <v>476</v>
      </c>
      <c r="C521" s="207">
        <f>Distt.Minor!C473</f>
        <v>2</v>
      </c>
      <c r="D521" s="207">
        <f>Distt.Minor!D473</f>
        <v>4.51</v>
      </c>
      <c r="E521" s="207">
        <f>Distt.Minor!E473</f>
        <v>7751.12</v>
      </c>
      <c r="F521" s="207">
        <f>Distt.Minor!F473</f>
        <v>15502240</v>
      </c>
      <c r="G521" s="207">
        <f>Distt.Minor!G473</f>
        <v>1863138.82</v>
      </c>
      <c r="H521" s="207">
        <f>Distt.Minor!H473</f>
        <v>15</v>
      </c>
    </row>
    <row r="522" spans="1:15" s="724" customFormat="1" ht="17.100000000000001" customHeight="1" x14ac:dyDescent="0.25">
      <c r="A522" s="205">
        <v>3</v>
      </c>
      <c r="B522" s="205" t="s">
        <v>251</v>
      </c>
      <c r="C522" s="205">
        <f>Distt.Minor!C298</f>
        <v>9</v>
      </c>
      <c r="D522" s="205">
        <f>Distt.Minor!D298</f>
        <v>26.99</v>
      </c>
      <c r="E522" s="205">
        <f>Distt.Minor!E298</f>
        <v>0</v>
      </c>
      <c r="F522" s="205">
        <f>Distt.Minor!F298</f>
        <v>0</v>
      </c>
      <c r="G522" s="205">
        <f>Distt.Minor!G298</f>
        <v>981450</v>
      </c>
      <c r="H522" s="205">
        <f>Distt.Minor!H298</f>
        <v>15</v>
      </c>
    </row>
    <row r="523" spans="1:15" ht="17.100000000000001" customHeight="1" x14ac:dyDescent="0.25">
      <c r="A523" s="142">
        <v>4</v>
      </c>
      <c r="B523" s="205" t="s">
        <v>277</v>
      </c>
      <c r="C523" s="124">
        <f>Distt.Minor!C552</f>
        <v>2</v>
      </c>
      <c r="D523" s="124">
        <f>Distt.Minor!D552</f>
        <v>1.65</v>
      </c>
      <c r="E523" s="124">
        <f>Distt.Minor!E552</f>
        <v>0</v>
      </c>
      <c r="F523" s="124">
        <f>Distt.Minor!F552</f>
        <v>0</v>
      </c>
      <c r="G523" s="124">
        <f>Distt.Minor!G552</f>
        <v>0</v>
      </c>
      <c r="H523" s="124">
        <f>Distt.Minor!H552</f>
        <v>0</v>
      </c>
    </row>
    <row r="524" spans="1:15" ht="17.100000000000001" customHeight="1" x14ac:dyDescent="0.25">
      <c r="A524" s="1336" t="s">
        <v>49</v>
      </c>
      <c r="B524" s="1337"/>
      <c r="C524" s="4">
        <f t="shared" ref="C524:H524" si="69">SUM(C520:C523)</f>
        <v>13</v>
      </c>
      <c r="D524" s="6">
        <f t="shared" si="69"/>
        <v>33.15</v>
      </c>
      <c r="E524" s="7">
        <f t="shared" si="69"/>
        <v>7751.12</v>
      </c>
      <c r="F524" s="4">
        <f t="shared" si="69"/>
        <v>15502240</v>
      </c>
      <c r="G524" s="7">
        <f t="shared" si="69"/>
        <v>2844588.8200000003</v>
      </c>
      <c r="H524" s="7">
        <f t="shared" si="69"/>
        <v>30</v>
      </c>
      <c r="J524" s="258">
        <f>'Minor Minerals'!C617</f>
        <v>13</v>
      </c>
      <c r="K524" s="258">
        <f>'Minor Minerals'!D617</f>
        <v>33.15</v>
      </c>
      <c r="L524" s="258">
        <f>'Minor Minerals'!E617</f>
        <v>7751.12</v>
      </c>
      <c r="M524" s="258">
        <f>'Minor Minerals'!F617</f>
        <v>15502240</v>
      </c>
      <c r="N524" s="258">
        <f>'Minor Minerals'!G617</f>
        <v>2844588.8200000003</v>
      </c>
      <c r="O524" s="258">
        <f>'Minor Minerals'!H617</f>
        <v>30</v>
      </c>
    </row>
    <row r="525" spans="1:15" ht="17.100000000000001" customHeight="1" x14ac:dyDescent="0.25">
      <c r="A525" s="156"/>
      <c r="B525" s="156"/>
      <c r="C525" s="156"/>
      <c r="D525" s="156"/>
      <c r="E525" s="156"/>
      <c r="F525" s="156"/>
      <c r="G525" s="156"/>
      <c r="H525" s="156"/>
      <c r="J525" s="136">
        <f>J524-C524</f>
        <v>0</v>
      </c>
      <c r="K525" s="136">
        <f t="shared" ref="K525:O525" si="70">K524-D524</f>
        <v>0</v>
      </c>
      <c r="L525" s="136">
        <f t="shared" si="70"/>
        <v>0</v>
      </c>
      <c r="M525" s="136">
        <f t="shared" si="70"/>
        <v>0</v>
      </c>
      <c r="N525" s="136">
        <f t="shared" si="70"/>
        <v>0</v>
      </c>
      <c r="O525" s="136">
        <f t="shared" si="70"/>
        <v>0</v>
      </c>
    </row>
    <row r="526" spans="1:15" ht="17.100000000000001" customHeight="1" x14ac:dyDescent="0.3">
      <c r="A526" s="1162" t="s">
        <v>45</v>
      </c>
      <c r="B526" s="1162"/>
      <c r="C526" s="1162"/>
      <c r="D526" s="1162"/>
      <c r="E526" s="1162"/>
      <c r="F526" s="1162"/>
      <c r="G526" s="1162"/>
      <c r="H526" s="1162"/>
    </row>
    <row r="527" spans="1:15" ht="17.100000000000001" customHeight="1" x14ac:dyDescent="0.25">
      <c r="A527" s="1155" t="s">
        <v>2</v>
      </c>
      <c r="B527" s="1150" t="s">
        <v>269</v>
      </c>
      <c r="C527" s="270" t="s">
        <v>4</v>
      </c>
      <c r="D527" s="270" t="s">
        <v>5</v>
      </c>
      <c r="E527" s="270" t="s">
        <v>6</v>
      </c>
      <c r="F527" s="270" t="s">
        <v>7</v>
      </c>
      <c r="G527" s="270" t="s">
        <v>8</v>
      </c>
      <c r="H527" s="270" t="s">
        <v>9</v>
      </c>
    </row>
    <row r="528" spans="1:15" ht="17.100000000000001" customHeight="1" x14ac:dyDescent="0.25">
      <c r="A528" s="1156"/>
      <c r="B528" s="1151"/>
      <c r="C528" s="2" t="s">
        <v>10</v>
      </c>
      <c r="D528" s="2" t="s">
        <v>77</v>
      </c>
      <c r="E528" s="2" t="s">
        <v>78</v>
      </c>
      <c r="F528" s="53" t="s">
        <v>79</v>
      </c>
      <c r="G528" s="53" t="s">
        <v>79</v>
      </c>
      <c r="H528" s="2" t="s">
        <v>12</v>
      </c>
    </row>
    <row r="529" spans="1:15" ht="17.100000000000001" customHeight="1" x14ac:dyDescent="0.25">
      <c r="A529" s="142">
        <v>1</v>
      </c>
      <c r="B529" s="209" t="s">
        <v>270</v>
      </c>
      <c r="C529" s="181">
        <f>Distt.Minor!C37</f>
        <v>0</v>
      </c>
      <c r="D529" s="181">
        <f>Distt.Minor!D37</f>
        <v>0</v>
      </c>
      <c r="E529" s="181">
        <f>Distt.Minor!E37</f>
        <v>0</v>
      </c>
      <c r="F529" s="181">
        <f>Distt.Minor!F37</f>
        <v>0</v>
      </c>
      <c r="G529" s="181">
        <f>Distt.Minor!G37</f>
        <v>0</v>
      </c>
      <c r="H529" s="181">
        <f>Distt.Minor!H37</f>
        <v>0</v>
      </c>
    </row>
    <row r="530" spans="1:15" ht="17.100000000000001" customHeight="1" x14ac:dyDescent="0.25">
      <c r="A530" s="142">
        <v>2</v>
      </c>
      <c r="B530" s="209" t="s">
        <v>241</v>
      </c>
      <c r="C530" s="204">
        <f>Distt.Minor!C51</f>
        <v>1</v>
      </c>
      <c r="D530" s="204">
        <f>Distt.Minor!D51</f>
        <v>63.39</v>
      </c>
      <c r="E530" s="204">
        <f>Distt.Minor!E51</f>
        <v>3156.08</v>
      </c>
      <c r="F530" s="204">
        <f>Distt.Minor!F51</f>
        <v>4260708</v>
      </c>
      <c r="G530" s="204">
        <f>Distt.Minor!G51</f>
        <v>507092</v>
      </c>
      <c r="H530" s="204">
        <f>Distt.Minor!H51</f>
        <v>15</v>
      </c>
    </row>
    <row r="531" spans="1:15" ht="17.100000000000001" customHeight="1" x14ac:dyDescent="0.25">
      <c r="A531" s="142">
        <v>3</v>
      </c>
      <c r="B531" s="209" t="s">
        <v>244</v>
      </c>
      <c r="C531" s="204">
        <f>Distt.Minor!C117</f>
        <v>43</v>
      </c>
      <c r="D531" s="204">
        <f>Distt.Minor!D117</f>
        <v>2953.4900000000002</v>
      </c>
      <c r="E531" s="204">
        <f>Distt.Minor!E117</f>
        <v>549496.5</v>
      </c>
      <c r="F531" s="204">
        <f>Distt.Minor!F117</f>
        <v>729910275</v>
      </c>
      <c r="G531" s="204">
        <f>Distt.Minor!G117</f>
        <v>108287791</v>
      </c>
      <c r="H531" s="204">
        <f>Distt.Minor!H117</f>
        <v>725</v>
      </c>
    </row>
    <row r="532" spans="1:15" ht="17.100000000000001" customHeight="1" x14ac:dyDescent="0.25">
      <c r="A532" s="142">
        <v>4</v>
      </c>
      <c r="B532" s="209" t="s">
        <v>249</v>
      </c>
      <c r="C532" s="204">
        <f>Distt.Minor!C239</f>
        <v>21</v>
      </c>
      <c r="D532" s="204">
        <f>Distt.Minor!D239</f>
        <v>315.87</v>
      </c>
      <c r="E532" s="204">
        <f>Distt.Minor!E239</f>
        <v>192211.96</v>
      </c>
      <c r="F532" s="204">
        <f>Distt.Minor!F239</f>
        <v>259486146</v>
      </c>
      <c r="G532" s="204">
        <f>Distt.Minor!G239</f>
        <v>22454562</v>
      </c>
      <c r="H532" s="204">
        <f>Distt.Minor!H239</f>
        <v>490</v>
      </c>
    </row>
    <row r="533" spans="1:15" ht="17.100000000000001" customHeight="1" x14ac:dyDescent="0.25">
      <c r="A533" s="142">
        <v>5</v>
      </c>
      <c r="B533" s="209" t="s">
        <v>248</v>
      </c>
      <c r="C533" s="204">
        <f>Distt.Minor!C210</f>
        <v>4</v>
      </c>
      <c r="D533" s="204">
        <f>Distt.Minor!D210</f>
        <v>72.05</v>
      </c>
      <c r="E533" s="204">
        <f>Distt.Minor!E210</f>
        <v>1000</v>
      </c>
      <c r="F533" s="204">
        <f>Distt.Minor!F210</f>
        <v>1400000</v>
      </c>
      <c r="G533" s="204">
        <f>Distt.Minor!G210</f>
        <v>137000</v>
      </c>
      <c r="H533" s="204">
        <f>Distt.Minor!H210</f>
        <v>0</v>
      </c>
    </row>
    <row r="534" spans="1:15" ht="17.100000000000001" customHeight="1" x14ac:dyDescent="0.25">
      <c r="A534" s="142">
        <v>6</v>
      </c>
      <c r="B534" s="209" t="s">
        <v>251</v>
      </c>
      <c r="C534" s="213">
        <f>Distt.Minor!C294</f>
        <v>4</v>
      </c>
      <c r="D534" s="213">
        <f>Distt.Minor!D294</f>
        <v>72.55</v>
      </c>
      <c r="E534" s="213">
        <f>Distt.Minor!E294</f>
        <v>1543.4</v>
      </c>
      <c r="F534" s="213">
        <f>Distt.Minor!F294</f>
        <v>2083590</v>
      </c>
      <c r="G534" s="213">
        <f>Distt.Minor!G294</f>
        <v>963800</v>
      </c>
      <c r="H534" s="213">
        <f>Distt.Minor!H294</f>
        <v>30</v>
      </c>
    </row>
    <row r="535" spans="1:15" ht="17.100000000000001" customHeight="1" x14ac:dyDescent="0.25">
      <c r="A535" s="142">
        <v>7</v>
      </c>
      <c r="B535" s="19" t="s">
        <v>255</v>
      </c>
      <c r="C535" s="210">
        <f>Distt.Minor!C345</f>
        <v>3</v>
      </c>
      <c r="D535" s="210">
        <f>Distt.Minor!D345</f>
        <v>132.81</v>
      </c>
      <c r="E535" s="210">
        <f>Distt.Minor!E345</f>
        <v>0</v>
      </c>
      <c r="F535" s="210">
        <f>Distt.Minor!F345</f>
        <v>0</v>
      </c>
      <c r="G535" s="210">
        <f>Distt.Minor!G345</f>
        <v>0</v>
      </c>
      <c r="H535" s="210">
        <v>0</v>
      </c>
    </row>
    <row r="536" spans="1:15" ht="17.100000000000001" customHeight="1" x14ac:dyDescent="0.25">
      <c r="A536" s="142">
        <v>8</v>
      </c>
      <c r="B536" s="209" t="s">
        <v>272</v>
      </c>
      <c r="C536" s="204">
        <f>Distt.Minor!C380</f>
        <v>7</v>
      </c>
      <c r="D536" s="204">
        <f>Distt.Minor!D380</f>
        <v>268.73</v>
      </c>
      <c r="E536" s="204">
        <f>Distt.Minor!E380</f>
        <v>69684</v>
      </c>
      <c r="F536" s="204">
        <f>Distt.Minor!F380</f>
        <v>97209180</v>
      </c>
      <c r="G536" s="204">
        <f>Distt.Minor!G380</f>
        <v>9239228</v>
      </c>
      <c r="H536" s="204">
        <f>Distt.Minor!H380</f>
        <v>80</v>
      </c>
    </row>
    <row r="537" spans="1:15" ht="17.100000000000001" customHeight="1" x14ac:dyDescent="0.25">
      <c r="A537" s="142">
        <v>9</v>
      </c>
      <c r="B537" s="209" t="s">
        <v>260</v>
      </c>
      <c r="C537" s="153">
        <f>Distt.Minor!C447</f>
        <v>24</v>
      </c>
      <c r="D537" s="153">
        <f>Distt.Minor!D447</f>
        <v>1093.83</v>
      </c>
      <c r="E537" s="153">
        <f>Distt.Minor!E447</f>
        <v>637384.59</v>
      </c>
      <c r="F537" s="153">
        <f>Distt.Minor!F447</f>
        <v>860469196.5</v>
      </c>
      <c r="G537" s="153">
        <f>Distt.Minor!G447</f>
        <v>25919645.25</v>
      </c>
      <c r="H537" s="153">
        <f>Distt.Minor!H447</f>
        <v>362</v>
      </c>
    </row>
    <row r="538" spans="1:15" ht="17.100000000000001" customHeight="1" x14ac:dyDescent="0.25">
      <c r="A538" s="142">
        <v>10</v>
      </c>
      <c r="B538" s="209" t="s">
        <v>274</v>
      </c>
      <c r="C538" s="158">
        <f>Distt.Minor!C466</f>
        <v>0</v>
      </c>
      <c r="D538" s="158">
        <f>Distt.Minor!D466</f>
        <v>0</v>
      </c>
      <c r="E538" s="158">
        <f>Distt.Minor!E466</f>
        <v>0</v>
      </c>
      <c r="F538" s="158">
        <f>Distt.Minor!F466</f>
        <v>0</v>
      </c>
      <c r="G538" s="158">
        <f>Distt.Minor!G466</f>
        <v>0</v>
      </c>
      <c r="H538" s="158">
        <f>Distt.Minor!H466</f>
        <v>0</v>
      </c>
    </row>
    <row r="539" spans="1:15" ht="17.100000000000001" customHeight="1" x14ac:dyDescent="0.25">
      <c r="A539" s="142">
        <v>11</v>
      </c>
      <c r="B539" s="209" t="s">
        <v>263</v>
      </c>
      <c r="C539" s="126">
        <f>Distt.Minor!C521</f>
        <v>2</v>
      </c>
      <c r="D539" s="126">
        <f>Distt.Minor!D521</f>
        <v>10</v>
      </c>
      <c r="E539" s="126">
        <f>Distt.Minor!E521</f>
        <v>0</v>
      </c>
      <c r="F539" s="126">
        <f>Distt.Minor!F521</f>
        <v>0</v>
      </c>
      <c r="G539" s="126">
        <f>Distt.Minor!G521</f>
        <v>0</v>
      </c>
      <c r="H539" s="126">
        <f>Distt.Minor!H521</f>
        <v>0</v>
      </c>
    </row>
    <row r="540" spans="1:15" ht="17.100000000000001" customHeight="1" x14ac:dyDescent="0.25">
      <c r="A540" s="142">
        <v>12</v>
      </c>
      <c r="B540" s="209" t="s">
        <v>266</v>
      </c>
      <c r="C540" s="204">
        <f>Distt.Minor!C575</f>
        <v>68</v>
      </c>
      <c r="D540" s="204">
        <f>Distt.Minor!D575</f>
        <v>1542.77</v>
      </c>
      <c r="E540" s="204">
        <f>Distt.Minor!E575</f>
        <v>507257.79000000004</v>
      </c>
      <c r="F540" s="204">
        <f>Distt.Minor!F575</f>
        <v>698278590</v>
      </c>
      <c r="G540" s="204">
        <f>Distt.Minor!G575</f>
        <v>38249964</v>
      </c>
      <c r="H540" s="204">
        <f>Distt.Minor!H575</f>
        <v>790</v>
      </c>
    </row>
    <row r="541" spans="1:15" ht="17.100000000000001" customHeight="1" x14ac:dyDescent="0.25">
      <c r="A541" s="1336" t="s">
        <v>49</v>
      </c>
      <c r="B541" s="1337"/>
      <c r="C541" s="4">
        <f t="shared" ref="C541:H541" si="71">SUM(C529:C540)</f>
        <v>177</v>
      </c>
      <c r="D541" s="5">
        <f t="shared" si="71"/>
        <v>6525.49</v>
      </c>
      <c r="E541" s="7">
        <f t="shared" si="71"/>
        <v>1961734.3199999998</v>
      </c>
      <c r="F541" s="7">
        <f t="shared" si="71"/>
        <v>2653097685.5</v>
      </c>
      <c r="G541" s="7">
        <f t="shared" si="71"/>
        <v>205759082.25</v>
      </c>
      <c r="H541" s="4">
        <f t="shared" si="71"/>
        <v>2492</v>
      </c>
      <c r="J541" s="258">
        <f>'Minor Minerals'!C637</f>
        <v>177</v>
      </c>
      <c r="K541" s="258">
        <f>'Minor Minerals'!D637</f>
        <v>6525.4900000000007</v>
      </c>
      <c r="L541" s="258">
        <f>'Minor Minerals'!E637</f>
        <v>1961734.32</v>
      </c>
      <c r="M541" s="258">
        <f>'Minor Minerals'!F637</f>
        <v>2653097685.5</v>
      </c>
      <c r="N541" s="258">
        <f>'Minor Minerals'!G637</f>
        <v>205759082.25</v>
      </c>
      <c r="O541" s="258">
        <f>'Minor Minerals'!H637</f>
        <v>2492</v>
      </c>
    </row>
    <row r="542" spans="1:15" ht="17.100000000000001" customHeight="1" x14ac:dyDescent="0.25">
      <c r="A542" s="156"/>
      <c r="B542" s="156"/>
      <c r="C542" s="156"/>
      <c r="D542" s="156"/>
      <c r="E542" s="156"/>
      <c r="F542" s="156"/>
      <c r="G542" s="156"/>
      <c r="H542" s="156"/>
      <c r="J542" s="136">
        <f>J541-C541</f>
        <v>0</v>
      </c>
      <c r="K542" s="136">
        <f t="shared" ref="K542:O542" si="72">K541-D541</f>
        <v>0</v>
      </c>
      <c r="L542" s="136">
        <f t="shared" si="72"/>
        <v>0</v>
      </c>
      <c r="M542" s="136">
        <f t="shared" si="72"/>
        <v>0</v>
      </c>
      <c r="N542" s="136">
        <f t="shared" si="72"/>
        <v>0</v>
      </c>
      <c r="O542" s="136">
        <f t="shared" si="72"/>
        <v>0</v>
      </c>
    </row>
    <row r="543" spans="1:15" ht="17.100000000000001" customHeight="1" x14ac:dyDescent="0.25">
      <c r="A543" s="1176" t="s">
        <v>148</v>
      </c>
      <c r="B543" s="1176"/>
      <c r="C543" s="1176"/>
      <c r="D543" s="1176"/>
      <c r="E543" s="1176"/>
      <c r="F543" s="1176"/>
      <c r="G543" s="1176"/>
      <c r="H543" s="1176"/>
    </row>
    <row r="544" spans="1:15" ht="17.100000000000001" customHeight="1" x14ac:dyDescent="0.25">
      <c r="A544" s="1155" t="s">
        <v>2</v>
      </c>
      <c r="B544" s="1150" t="s">
        <v>269</v>
      </c>
      <c r="C544" s="270" t="s">
        <v>4</v>
      </c>
      <c r="D544" s="270" t="s">
        <v>5</v>
      </c>
      <c r="E544" s="270" t="s">
        <v>6</v>
      </c>
      <c r="F544" s="270" t="s">
        <v>7</v>
      </c>
      <c r="G544" s="270" t="s">
        <v>8</v>
      </c>
      <c r="H544" s="270" t="s">
        <v>9</v>
      </c>
    </row>
    <row r="545" spans="1:8" ht="17.100000000000001" customHeight="1" x14ac:dyDescent="0.25">
      <c r="A545" s="1156"/>
      <c r="B545" s="1151"/>
      <c r="C545" s="2" t="s">
        <v>10</v>
      </c>
      <c r="D545" s="2" t="s">
        <v>51</v>
      </c>
      <c r="E545" s="2" t="s">
        <v>78</v>
      </c>
      <c r="F545" s="53" t="s">
        <v>79</v>
      </c>
      <c r="G545" s="53" t="s">
        <v>79</v>
      </c>
      <c r="H545" s="2" t="s">
        <v>12</v>
      </c>
    </row>
    <row r="546" spans="1:8" ht="17.100000000000001" customHeight="1" x14ac:dyDescent="0.25">
      <c r="A546" s="142">
        <v>1</v>
      </c>
      <c r="B546" s="205" t="s">
        <v>247</v>
      </c>
      <c r="C546" s="123">
        <f>Distt.Minor!C173</f>
        <v>0</v>
      </c>
      <c r="D546" s="123">
        <f>Distt.Minor!D173</f>
        <v>0</v>
      </c>
      <c r="E546" s="123">
        <f>Distt.Minor!E173</f>
        <v>0</v>
      </c>
      <c r="F546" s="123">
        <f>Distt.Minor!F173</f>
        <v>0</v>
      </c>
      <c r="G546" s="123">
        <f>Distt.Minor!G173</f>
        <v>0</v>
      </c>
      <c r="H546" s="123">
        <f>Distt.Minor!H173</f>
        <v>0</v>
      </c>
    </row>
    <row r="547" spans="1:8" ht="17.100000000000001" customHeight="1" x14ac:dyDescent="0.25">
      <c r="A547" s="1336" t="s">
        <v>49</v>
      </c>
      <c r="B547" s="1337"/>
      <c r="C547" s="4">
        <f t="shared" ref="C547:H547" si="73">SUM(C546:C546)</f>
        <v>0</v>
      </c>
      <c r="D547" s="6">
        <f t="shared" si="73"/>
        <v>0</v>
      </c>
      <c r="E547" s="4">
        <f t="shared" si="73"/>
        <v>0</v>
      </c>
      <c r="F547" s="4">
        <f t="shared" si="73"/>
        <v>0</v>
      </c>
      <c r="G547" s="4">
        <f t="shared" si="73"/>
        <v>0</v>
      </c>
      <c r="H547" s="4">
        <f t="shared" si="73"/>
        <v>0</v>
      </c>
    </row>
    <row r="548" spans="1:8" ht="17.100000000000001" customHeight="1" x14ac:dyDescent="0.25">
      <c r="A548" s="156"/>
      <c r="B548" s="156"/>
      <c r="C548" s="156"/>
      <c r="D548" s="156"/>
      <c r="E548" s="156"/>
      <c r="F548" s="156"/>
      <c r="G548" s="156"/>
      <c r="H548" s="156"/>
    </row>
    <row r="549" spans="1:8" ht="17.100000000000001" customHeight="1" x14ac:dyDescent="0.25">
      <c r="A549" s="1176" t="s">
        <v>74</v>
      </c>
      <c r="B549" s="1176"/>
      <c r="C549" s="1176"/>
      <c r="D549" s="1176"/>
      <c r="E549" s="1176"/>
      <c r="F549" s="1176"/>
      <c r="G549" s="1176"/>
      <c r="H549" s="1176"/>
    </row>
    <row r="550" spans="1:8" ht="17.100000000000001" customHeight="1" x14ac:dyDescent="0.25">
      <c r="A550" s="1155" t="s">
        <v>2</v>
      </c>
      <c r="B550" s="1150" t="s">
        <v>269</v>
      </c>
      <c r="C550" s="270" t="s">
        <v>4</v>
      </c>
      <c r="D550" s="270" t="s">
        <v>5</v>
      </c>
      <c r="E550" s="270" t="s">
        <v>6</v>
      </c>
      <c r="F550" s="270" t="s">
        <v>7</v>
      </c>
      <c r="G550" s="270" t="s">
        <v>8</v>
      </c>
      <c r="H550" s="270" t="s">
        <v>9</v>
      </c>
    </row>
    <row r="551" spans="1:8" ht="17.100000000000001" customHeight="1" x14ac:dyDescent="0.25">
      <c r="A551" s="1156"/>
      <c r="B551" s="1151"/>
      <c r="C551" s="2" t="s">
        <v>10</v>
      </c>
      <c r="D551" s="2" t="s">
        <v>51</v>
      </c>
      <c r="E551" s="2" t="s">
        <v>78</v>
      </c>
      <c r="F551" s="53" t="s">
        <v>79</v>
      </c>
      <c r="G551" s="53" t="s">
        <v>79</v>
      </c>
      <c r="H551" s="2" t="s">
        <v>12</v>
      </c>
    </row>
    <row r="552" spans="1:8" ht="17.100000000000001" customHeight="1" x14ac:dyDescent="0.25">
      <c r="A552" s="506">
        <v>1</v>
      </c>
      <c r="B552" s="716" t="s">
        <v>239</v>
      </c>
      <c r="C552" s="237">
        <v>0</v>
      </c>
      <c r="D552" s="236">
        <v>0</v>
      </c>
      <c r="E552" s="236">
        <v>0</v>
      </c>
      <c r="F552" s="64">
        <v>0</v>
      </c>
      <c r="G552" s="337">
        <f>Distt.Minor!G19</f>
        <v>18269612</v>
      </c>
      <c r="H552" s="237">
        <v>0</v>
      </c>
    </row>
    <row r="553" spans="1:8" ht="17.100000000000001" customHeight="1" x14ac:dyDescent="0.25">
      <c r="A553" s="506">
        <v>2</v>
      </c>
      <c r="B553" s="716" t="s">
        <v>270</v>
      </c>
      <c r="C553" s="237">
        <v>0</v>
      </c>
      <c r="D553" s="236">
        <v>0</v>
      </c>
      <c r="E553" s="237">
        <v>0</v>
      </c>
      <c r="F553" s="237">
        <v>0</v>
      </c>
      <c r="G553" s="237">
        <f>Distt.Minor!G38</f>
        <v>53051788</v>
      </c>
      <c r="H553" s="155">
        <v>0</v>
      </c>
    </row>
    <row r="554" spans="1:8" ht="17.100000000000001" customHeight="1" x14ac:dyDescent="0.25">
      <c r="A554" s="506">
        <v>3</v>
      </c>
      <c r="B554" s="716" t="s">
        <v>241</v>
      </c>
      <c r="C554" s="241">
        <v>0</v>
      </c>
      <c r="D554" s="241">
        <v>0</v>
      </c>
      <c r="E554" s="236">
        <v>0</v>
      </c>
      <c r="F554" s="64">
        <v>0</v>
      </c>
      <c r="G554" s="241">
        <f>Distt.Minor!G53</f>
        <v>26691535</v>
      </c>
      <c r="H554" s="148">
        <v>0</v>
      </c>
    </row>
    <row r="555" spans="1:8" ht="17.100000000000001" customHeight="1" x14ac:dyDescent="0.25">
      <c r="A555" s="506">
        <v>4</v>
      </c>
      <c r="B555" s="716" t="s">
        <v>281</v>
      </c>
      <c r="C555" s="241">
        <v>0</v>
      </c>
      <c r="D555" s="241">
        <v>0</v>
      </c>
      <c r="E555" s="236">
        <v>0</v>
      </c>
      <c r="F555" s="64">
        <v>0</v>
      </c>
      <c r="G555" s="226">
        <f>Distt.Minor!G84</f>
        <v>71076000</v>
      </c>
      <c r="H555" s="148">
        <v>0</v>
      </c>
    </row>
    <row r="556" spans="1:8" ht="17.100000000000001" customHeight="1" x14ac:dyDescent="0.25">
      <c r="A556" s="506">
        <v>5</v>
      </c>
      <c r="B556" s="716" t="s">
        <v>242</v>
      </c>
      <c r="C556" s="241">
        <v>0</v>
      </c>
      <c r="D556" s="241">
        <v>0</v>
      </c>
      <c r="E556" s="236">
        <v>0</v>
      </c>
      <c r="F556" s="64">
        <v>0</v>
      </c>
      <c r="G556" s="237">
        <f>Distt.Minor!G72</f>
        <v>63527842</v>
      </c>
      <c r="H556" s="241">
        <v>0</v>
      </c>
    </row>
    <row r="557" spans="1:8" ht="17.100000000000001" customHeight="1" x14ac:dyDescent="0.25">
      <c r="A557" s="506">
        <v>6</v>
      </c>
      <c r="B557" s="716" t="s">
        <v>243</v>
      </c>
      <c r="C557" s="241">
        <v>0</v>
      </c>
      <c r="D557" s="241">
        <v>0</v>
      </c>
      <c r="E557" s="236">
        <v>0</v>
      </c>
      <c r="F557" s="64">
        <v>0</v>
      </c>
      <c r="G557" s="241">
        <f>Distt.Minor!G100</f>
        <v>32728272</v>
      </c>
      <c r="H557" s="241">
        <v>0</v>
      </c>
    </row>
    <row r="558" spans="1:8" ht="17.100000000000001" customHeight="1" x14ac:dyDescent="0.25">
      <c r="A558" s="506">
        <v>7</v>
      </c>
      <c r="B558" s="716" t="s">
        <v>244</v>
      </c>
      <c r="C558" s="237">
        <v>0</v>
      </c>
      <c r="D558" s="236">
        <v>0</v>
      </c>
      <c r="E558" s="236">
        <v>0</v>
      </c>
      <c r="F558" s="64">
        <v>0</v>
      </c>
      <c r="G558" s="237">
        <f>Distt.Minor!G125</f>
        <v>6977777</v>
      </c>
      <c r="H558" s="237">
        <v>0</v>
      </c>
    </row>
    <row r="559" spans="1:8" ht="17.100000000000001" customHeight="1" x14ac:dyDescent="0.25">
      <c r="A559" s="506">
        <v>8</v>
      </c>
      <c r="B559" s="716" t="s">
        <v>245</v>
      </c>
      <c r="C559" s="241">
        <v>0</v>
      </c>
      <c r="D559" s="241">
        <v>0</v>
      </c>
      <c r="E559" s="236">
        <v>0</v>
      </c>
      <c r="F559" s="64">
        <v>0</v>
      </c>
      <c r="G559" s="237">
        <f>Distt.Minor!G140</f>
        <v>12936575</v>
      </c>
      <c r="H559" s="241">
        <v>0</v>
      </c>
    </row>
    <row r="560" spans="1:8" ht="17.100000000000001" customHeight="1" x14ac:dyDescent="0.25">
      <c r="A560" s="506">
        <v>9</v>
      </c>
      <c r="B560" s="716" t="s">
        <v>246</v>
      </c>
      <c r="C560" s="237">
        <v>0</v>
      </c>
      <c r="D560" s="236">
        <v>0</v>
      </c>
      <c r="E560" s="236">
        <v>0</v>
      </c>
      <c r="F560" s="365">
        <v>0</v>
      </c>
      <c r="G560" s="1043">
        <f>Distt.Minor!G156</f>
        <v>17443000</v>
      </c>
      <c r="H560" s="237">
        <v>0</v>
      </c>
    </row>
    <row r="561" spans="1:12" ht="17.100000000000001" customHeight="1" x14ac:dyDescent="0.25">
      <c r="A561" s="506">
        <v>10</v>
      </c>
      <c r="B561" s="716" t="s">
        <v>247</v>
      </c>
      <c r="C561" s="241">
        <v>0</v>
      </c>
      <c r="D561" s="241">
        <v>0</v>
      </c>
      <c r="E561" s="236">
        <v>0</v>
      </c>
      <c r="F561" s="64">
        <v>0</v>
      </c>
      <c r="G561" s="662">
        <f>Distt.Minor!G183</f>
        <v>16561586</v>
      </c>
      <c r="H561" s="241">
        <v>0</v>
      </c>
    </row>
    <row r="562" spans="1:12" ht="17.100000000000001" customHeight="1" x14ac:dyDescent="0.25">
      <c r="A562" s="506">
        <v>11</v>
      </c>
      <c r="B562" s="716" t="s">
        <v>283</v>
      </c>
      <c r="C562" s="237">
        <v>0</v>
      </c>
      <c r="D562" s="236">
        <v>0</v>
      </c>
      <c r="E562" s="236">
        <v>0</v>
      </c>
      <c r="F562" s="64">
        <v>0</v>
      </c>
      <c r="G562" s="1043">
        <f>Distt.Minor!G195</f>
        <v>8417671</v>
      </c>
      <c r="H562" s="241">
        <v>0</v>
      </c>
    </row>
    <row r="563" spans="1:12" ht="17.100000000000001" customHeight="1" x14ac:dyDescent="0.25">
      <c r="A563" s="506">
        <v>12</v>
      </c>
      <c r="B563" s="716" t="s">
        <v>248</v>
      </c>
      <c r="C563" s="241">
        <v>0</v>
      </c>
      <c r="D563" s="241">
        <v>0</v>
      </c>
      <c r="E563" s="236">
        <v>0</v>
      </c>
      <c r="F563" s="64">
        <v>0</v>
      </c>
      <c r="G563" s="662">
        <f>Distt.Minor!G214</f>
        <v>15061820</v>
      </c>
      <c r="H563" s="241">
        <v>0</v>
      </c>
    </row>
    <row r="564" spans="1:12" ht="17.100000000000001" customHeight="1" x14ac:dyDescent="0.25">
      <c r="A564" s="506">
        <v>13</v>
      </c>
      <c r="B564" s="716" t="s">
        <v>284</v>
      </c>
      <c r="C564" s="237">
        <v>0</v>
      </c>
      <c r="D564" s="236">
        <v>0</v>
      </c>
      <c r="E564" s="236">
        <v>0</v>
      </c>
      <c r="F564" s="64">
        <v>0</v>
      </c>
      <c r="G564" s="1044">
        <f>Distt.Minor!G225</f>
        <v>26775000</v>
      </c>
      <c r="H564" s="241">
        <v>0</v>
      </c>
    </row>
    <row r="565" spans="1:12" ht="17.100000000000001" customHeight="1" x14ac:dyDescent="0.25">
      <c r="A565" s="506">
        <v>14</v>
      </c>
      <c r="B565" s="716" t="s">
        <v>249</v>
      </c>
      <c r="C565" s="241">
        <v>0</v>
      </c>
      <c r="D565" s="241">
        <v>0</v>
      </c>
      <c r="E565" s="236">
        <v>0</v>
      </c>
      <c r="F565" s="64">
        <v>0</v>
      </c>
      <c r="G565" s="1045">
        <f>Distt.Minor!G240</f>
        <v>40841237</v>
      </c>
      <c r="H565" s="236">
        <v>0</v>
      </c>
    </row>
    <row r="566" spans="1:12" ht="17.100000000000001" customHeight="1" x14ac:dyDescent="0.25">
      <c r="A566" s="506">
        <v>15</v>
      </c>
      <c r="B566" s="716" t="s">
        <v>250</v>
      </c>
      <c r="C566" s="237">
        <v>0</v>
      </c>
      <c r="D566" s="236">
        <v>0</v>
      </c>
      <c r="E566" s="236">
        <v>0</v>
      </c>
      <c r="F566" s="64">
        <v>0</v>
      </c>
      <c r="G566" s="662">
        <f>Distt.Minor!G250</f>
        <v>24914444</v>
      </c>
      <c r="H566" s="241">
        <v>0</v>
      </c>
    </row>
    <row r="567" spans="1:12" ht="17.100000000000001" customHeight="1" x14ac:dyDescent="0.25">
      <c r="A567" s="506">
        <v>16</v>
      </c>
      <c r="B567" s="716" t="s">
        <v>251</v>
      </c>
      <c r="C567" s="241">
        <v>0</v>
      </c>
      <c r="D567" s="241">
        <v>0</v>
      </c>
      <c r="E567" s="236">
        <v>0</v>
      </c>
      <c r="F567" s="64">
        <v>0</v>
      </c>
      <c r="G567" s="1045">
        <f>Distt.Minor!G300</f>
        <v>167514936.75999999</v>
      </c>
      <c r="H567" s="241">
        <v>0</v>
      </c>
    </row>
    <row r="568" spans="1:12" ht="17.100000000000001" customHeight="1" x14ac:dyDescent="0.25">
      <c r="A568" s="506">
        <v>17</v>
      </c>
      <c r="B568" s="716" t="s">
        <v>271</v>
      </c>
      <c r="C568" s="237">
        <v>0</v>
      </c>
      <c r="D568" s="236">
        <v>0</v>
      </c>
      <c r="E568" s="236">
        <v>0</v>
      </c>
      <c r="F568" s="64">
        <v>0</v>
      </c>
      <c r="G568" s="1046">
        <f>Distt.Minor!G272</f>
        <v>44117235</v>
      </c>
      <c r="H568" s="241">
        <v>0</v>
      </c>
    </row>
    <row r="569" spans="1:12" ht="17.100000000000001" customHeight="1" x14ac:dyDescent="0.25">
      <c r="A569" s="506">
        <v>18</v>
      </c>
      <c r="B569" s="716" t="s">
        <v>254</v>
      </c>
      <c r="C569" s="714">
        <v>0</v>
      </c>
      <c r="D569" s="739">
        <v>0</v>
      </c>
      <c r="E569" s="739">
        <v>0</v>
      </c>
      <c r="F569" s="739">
        <v>0</v>
      </c>
      <c r="G569" s="1047">
        <v>0</v>
      </c>
      <c r="H569" s="739">
        <v>0</v>
      </c>
    </row>
    <row r="570" spans="1:12" ht="17.100000000000001" customHeight="1" x14ac:dyDescent="0.25">
      <c r="A570" s="506">
        <v>19</v>
      </c>
      <c r="B570" s="716" t="s">
        <v>285</v>
      </c>
      <c r="C570" s="241">
        <v>0</v>
      </c>
      <c r="D570" s="241">
        <v>0</v>
      </c>
      <c r="E570" s="241">
        <v>0</v>
      </c>
      <c r="F570" s="181">
        <v>0</v>
      </c>
      <c r="G570" s="1043">
        <f>Distt.Minor!G328</f>
        <v>55439000</v>
      </c>
      <c r="H570" s="241">
        <v>0</v>
      </c>
      <c r="L570" s="724"/>
    </row>
    <row r="571" spans="1:12" ht="17.100000000000001" customHeight="1" x14ac:dyDescent="0.25">
      <c r="A571" s="506">
        <v>20</v>
      </c>
      <c r="B571" s="716" t="s">
        <v>255</v>
      </c>
      <c r="C571" s="331">
        <v>0</v>
      </c>
      <c r="D571" s="648">
        <v>0</v>
      </c>
      <c r="E571" s="648">
        <v>0</v>
      </c>
      <c r="F571" s="256">
        <v>0</v>
      </c>
      <c r="G571" s="1043">
        <f>Distt.Minor!G347</f>
        <v>2351000</v>
      </c>
      <c r="H571" s="494">
        <v>0</v>
      </c>
    </row>
    <row r="572" spans="1:12" ht="17.100000000000001" customHeight="1" x14ac:dyDescent="0.25">
      <c r="A572" s="506">
        <v>21</v>
      </c>
      <c r="B572" s="716" t="s">
        <v>256</v>
      </c>
      <c r="C572" s="241">
        <v>0</v>
      </c>
      <c r="D572" s="241">
        <v>0</v>
      </c>
      <c r="E572" s="236">
        <v>0</v>
      </c>
      <c r="F572" s="64">
        <v>0</v>
      </c>
      <c r="G572" s="662">
        <f>Distt.Minor!G363</f>
        <v>67949653</v>
      </c>
      <c r="H572" s="241">
        <v>0</v>
      </c>
    </row>
    <row r="573" spans="1:12" ht="17.100000000000001" customHeight="1" x14ac:dyDescent="0.25">
      <c r="A573" s="506">
        <v>22</v>
      </c>
      <c r="B573" s="716" t="s">
        <v>272</v>
      </c>
      <c r="C573" s="237">
        <v>0</v>
      </c>
      <c r="D573" s="236">
        <v>0</v>
      </c>
      <c r="E573" s="236">
        <v>0</v>
      </c>
      <c r="F573" s="64">
        <v>0</v>
      </c>
      <c r="G573" s="1048">
        <f>Distt.Minor!G381</f>
        <v>23421178</v>
      </c>
      <c r="H573" s="241">
        <v>0</v>
      </c>
    </row>
    <row r="574" spans="1:12" ht="17.100000000000001" customHeight="1" x14ac:dyDescent="0.25">
      <c r="A574" s="506">
        <v>23</v>
      </c>
      <c r="B574" s="716" t="s">
        <v>273</v>
      </c>
      <c r="C574" s="405">
        <v>0</v>
      </c>
      <c r="D574" s="405">
        <v>0</v>
      </c>
      <c r="E574" s="243">
        <v>0</v>
      </c>
      <c r="F574" s="311">
        <v>0</v>
      </c>
      <c r="G574" s="1049">
        <f>Distt.Minor!G393</f>
        <v>5913257</v>
      </c>
      <c r="H574" s="407">
        <v>0</v>
      </c>
      <c r="J574" s="136"/>
    </row>
    <row r="575" spans="1:12" ht="17.100000000000001" customHeight="1" x14ac:dyDescent="0.25">
      <c r="A575" s="506">
        <v>24</v>
      </c>
      <c r="B575" s="716" t="s">
        <v>258</v>
      </c>
      <c r="C575" s="236">
        <v>0</v>
      </c>
      <c r="D575" s="236">
        <v>0</v>
      </c>
      <c r="E575" s="236">
        <v>0</v>
      </c>
      <c r="F575" s="155">
        <v>0</v>
      </c>
      <c r="G575" s="495">
        <f>Distt.Minor!G413</f>
        <v>18594006</v>
      </c>
      <c r="H575" s="648">
        <v>0</v>
      </c>
      <c r="J575" s="136"/>
    </row>
    <row r="576" spans="1:12" ht="17.100000000000001" customHeight="1" x14ac:dyDescent="0.25">
      <c r="A576" s="506">
        <v>25</v>
      </c>
      <c r="B576" s="716" t="s">
        <v>259</v>
      </c>
      <c r="C576" s="237">
        <v>0</v>
      </c>
      <c r="D576" s="236">
        <v>0</v>
      </c>
      <c r="E576" s="236">
        <v>0</v>
      </c>
      <c r="F576" s="64">
        <v>0</v>
      </c>
      <c r="G576" s="237">
        <f>Distt.Minor!G433</f>
        <v>21481853</v>
      </c>
      <c r="H576" s="237">
        <v>0</v>
      </c>
    </row>
    <row r="577" spans="1:10" ht="17.100000000000001" customHeight="1" x14ac:dyDescent="0.25">
      <c r="A577" s="506">
        <v>26</v>
      </c>
      <c r="B577" s="716" t="s">
        <v>260</v>
      </c>
      <c r="C577" s="241">
        <v>0</v>
      </c>
      <c r="D577" s="241">
        <v>0</v>
      </c>
      <c r="E577" s="236">
        <v>0</v>
      </c>
      <c r="F577" s="64">
        <v>0</v>
      </c>
      <c r="G577" s="241">
        <f>Distt.Minor!G452</f>
        <v>12377515</v>
      </c>
      <c r="H577" s="241">
        <v>0</v>
      </c>
    </row>
    <row r="578" spans="1:10" ht="17.100000000000001" customHeight="1" x14ac:dyDescent="0.25">
      <c r="A578" s="506">
        <v>27</v>
      </c>
      <c r="B578" s="716" t="s">
        <v>274</v>
      </c>
      <c r="C578" s="237">
        <v>0</v>
      </c>
      <c r="D578" s="236">
        <v>0</v>
      </c>
      <c r="E578" s="236">
        <v>0</v>
      </c>
      <c r="F578" s="64">
        <v>0</v>
      </c>
      <c r="G578" s="409">
        <f>Distt.Minor!G477</f>
        <v>54028174</v>
      </c>
      <c r="H578" s="237">
        <v>0</v>
      </c>
    </row>
    <row r="579" spans="1:10" ht="17.100000000000001" customHeight="1" x14ac:dyDescent="0.25">
      <c r="A579" s="506">
        <v>28</v>
      </c>
      <c r="B579" s="717" t="s">
        <v>275</v>
      </c>
      <c r="C579" s="237">
        <v>0</v>
      </c>
      <c r="D579" s="237">
        <v>0</v>
      </c>
      <c r="E579" s="236">
        <v>0</v>
      </c>
      <c r="F579" s="237">
        <v>0</v>
      </c>
      <c r="G579" s="237">
        <f>Distt.Minor!G493</f>
        <v>10943336</v>
      </c>
      <c r="H579" s="237">
        <v>0</v>
      </c>
    </row>
    <row r="580" spans="1:10" ht="17.100000000000001" customHeight="1" x14ac:dyDescent="0.25">
      <c r="A580" s="506">
        <v>29</v>
      </c>
      <c r="B580" s="716" t="s">
        <v>276</v>
      </c>
      <c r="C580" s="237">
        <v>0</v>
      </c>
      <c r="D580" s="236">
        <v>0</v>
      </c>
      <c r="E580" s="236">
        <v>0</v>
      </c>
      <c r="F580" s="64">
        <v>0</v>
      </c>
      <c r="G580" s="241">
        <f>Distt.Minor!G502</f>
        <v>1153000</v>
      </c>
      <c r="H580" s="241">
        <v>0</v>
      </c>
    </row>
    <row r="581" spans="1:10" ht="17.100000000000001" customHeight="1" x14ac:dyDescent="0.25">
      <c r="A581" s="506">
        <v>30</v>
      </c>
      <c r="B581" s="716" t="s">
        <v>263</v>
      </c>
      <c r="C581" s="248">
        <v>0</v>
      </c>
      <c r="D581" s="248">
        <v>0</v>
      </c>
      <c r="E581" s="248">
        <v>0</v>
      </c>
      <c r="F581" s="248">
        <v>0</v>
      </c>
      <c r="G581" s="233">
        <f>Distt.Minor!G524</f>
        <v>25100151</v>
      </c>
      <c r="H581" s="233">
        <v>0</v>
      </c>
    </row>
    <row r="582" spans="1:10" ht="17.100000000000001" customHeight="1" x14ac:dyDescent="0.25">
      <c r="A582" s="506">
        <v>31</v>
      </c>
      <c r="B582" s="716" t="s">
        <v>264</v>
      </c>
      <c r="C582" s="237">
        <v>0</v>
      </c>
      <c r="D582" s="237">
        <v>0</v>
      </c>
      <c r="E582" s="236">
        <v>0</v>
      </c>
      <c r="F582" s="64">
        <v>0</v>
      </c>
      <c r="G582" s="237">
        <f>Distt.Minor!G541</f>
        <v>40753081</v>
      </c>
      <c r="H582" s="237">
        <v>0</v>
      </c>
    </row>
    <row r="583" spans="1:10" ht="17.100000000000001" customHeight="1" x14ac:dyDescent="0.25">
      <c r="A583" s="506">
        <v>32</v>
      </c>
      <c r="B583" s="716" t="s">
        <v>277</v>
      </c>
      <c r="C583" s="237">
        <v>0</v>
      </c>
      <c r="D583" s="236">
        <v>0</v>
      </c>
      <c r="E583" s="236">
        <v>0</v>
      </c>
      <c r="F583" s="64">
        <v>0</v>
      </c>
      <c r="G583" s="241">
        <f>Distt.Minor!G558</f>
        <v>15833452</v>
      </c>
      <c r="H583" s="241">
        <v>0</v>
      </c>
    </row>
    <row r="584" spans="1:10" ht="17.100000000000001" customHeight="1" x14ac:dyDescent="0.25">
      <c r="A584" s="506">
        <v>33</v>
      </c>
      <c r="B584" s="716" t="s">
        <v>266</v>
      </c>
      <c r="C584" s="241">
        <v>0</v>
      </c>
      <c r="D584" s="241">
        <v>0</v>
      </c>
      <c r="E584" s="236">
        <v>0</v>
      </c>
      <c r="F584" s="64">
        <v>0</v>
      </c>
      <c r="G584" s="662">
        <f>Distt.Minor!G586</f>
        <v>32803913</v>
      </c>
      <c r="H584" s="241">
        <v>0</v>
      </c>
    </row>
    <row r="585" spans="1:10" ht="17.100000000000001" customHeight="1" x14ac:dyDescent="0.25">
      <c r="A585" s="1340" t="s">
        <v>49</v>
      </c>
      <c r="B585" s="1341"/>
      <c r="C585" s="4"/>
      <c r="D585" s="6"/>
      <c r="E585" s="4"/>
      <c r="F585" s="4"/>
      <c r="G585" s="7">
        <f>SUM(G552:G584)</f>
        <v>1035048899.76</v>
      </c>
      <c r="H585" s="4"/>
      <c r="J585" s="695">
        <f>'Minor Minerals'!G697</f>
        <v>1471258702.76</v>
      </c>
    </row>
    <row r="586" spans="1:10" ht="17.100000000000001" customHeight="1" x14ac:dyDescent="0.25">
      <c r="A586" s="156"/>
      <c r="B586" s="156"/>
      <c r="C586" s="156"/>
      <c r="D586" s="156"/>
      <c r="E586" s="156"/>
      <c r="F586" s="156"/>
      <c r="G586" s="156"/>
      <c r="H586" s="156"/>
      <c r="J586" s="130">
        <f>J585-G585</f>
        <v>436209803</v>
      </c>
    </row>
    <row r="587" spans="1:10" ht="17.100000000000001" customHeight="1" x14ac:dyDescent="0.25">
      <c r="A587" s="1176" t="s">
        <v>48</v>
      </c>
      <c r="B587" s="1176"/>
      <c r="C587" s="1176"/>
      <c r="D587" s="1176"/>
      <c r="E587" s="1176"/>
      <c r="F587" s="1176"/>
      <c r="G587" s="1176"/>
      <c r="H587" s="1176"/>
    </row>
    <row r="588" spans="1:10" ht="17.100000000000001" customHeight="1" x14ac:dyDescent="0.25">
      <c r="A588" s="1155" t="s">
        <v>2</v>
      </c>
      <c r="B588" s="1150" t="s">
        <v>269</v>
      </c>
      <c r="C588" s="270" t="s">
        <v>4</v>
      </c>
      <c r="D588" s="270" t="s">
        <v>5</v>
      </c>
      <c r="E588" s="270" t="s">
        <v>6</v>
      </c>
      <c r="F588" s="270" t="s">
        <v>7</v>
      </c>
      <c r="G588" s="270" t="s">
        <v>8</v>
      </c>
      <c r="H588" s="270" t="s">
        <v>9</v>
      </c>
    </row>
    <row r="589" spans="1:10" ht="17.100000000000001" customHeight="1" x14ac:dyDescent="0.25">
      <c r="A589" s="1156"/>
      <c r="B589" s="1151"/>
      <c r="C589" s="2" t="s">
        <v>10</v>
      </c>
      <c r="D589" s="2" t="s">
        <v>51</v>
      </c>
      <c r="E589" s="2" t="s">
        <v>78</v>
      </c>
      <c r="F589" s="53" t="s">
        <v>79</v>
      </c>
      <c r="G589" s="53" t="s">
        <v>79</v>
      </c>
      <c r="H589" s="2" t="s">
        <v>12</v>
      </c>
    </row>
    <row r="590" spans="1:10" s="304" customFormat="1" ht="17.100000000000001" customHeight="1" x14ac:dyDescent="0.2">
      <c r="A590" s="506">
        <v>1</v>
      </c>
      <c r="B590" s="716" t="s">
        <v>239</v>
      </c>
      <c r="C590" s="64">
        <v>0</v>
      </c>
      <c r="D590" s="236">
        <v>0</v>
      </c>
      <c r="E590" s="236">
        <v>0</v>
      </c>
      <c r="F590" s="237">
        <v>0</v>
      </c>
      <c r="G590" s="274">
        <f>Distt.Minor!G20</f>
        <v>335475911</v>
      </c>
      <c r="H590" s="237">
        <v>0</v>
      </c>
    </row>
    <row r="591" spans="1:10" s="304" customFormat="1" ht="17.100000000000001" customHeight="1" x14ac:dyDescent="0.2">
      <c r="A591" s="506">
        <v>2</v>
      </c>
      <c r="B591" s="716" t="s">
        <v>270</v>
      </c>
      <c r="C591" s="64">
        <v>0</v>
      </c>
      <c r="D591" s="236">
        <v>0</v>
      </c>
      <c r="E591" s="237">
        <v>0</v>
      </c>
      <c r="F591" s="237">
        <v>0</v>
      </c>
      <c r="G591" s="237">
        <f>Distt.Minor!G39</f>
        <v>612794094</v>
      </c>
      <c r="H591" s="155">
        <v>0</v>
      </c>
    </row>
    <row r="592" spans="1:10" s="304" customFormat="1" ht="17.100000000000001" customHeight="1" x14ac:dyDescent="0.2">
      <c r="A592" s="506">
        <v>3</v>
      </c>
      <c r="B592" s="716" t="s">
        <v>241</v>
      </c>
      <c r="C592" s="181">
        <v>0</v>
      </c>
      <c r="D592" s="248">
        <v>0</v>
      </c>
      <c r="E592" s="248">
        <v>0</v>
      </c>
      <c r="F592" s="248">
        <v>0</v>
      </c>
      <c r="G592" s="248">
        <f>Distt.Minor!G54</f>
        <v>20336784</v>
      </c>
      <c r="H592" s="181">
        <v>0</v>
      </c>
    </row>
    <row r="593" spans="1:11" s="304" customFormat="1" ht="17.100000000000001" customHeight="1" x14ac:dyDescent="0.2">
      <c r="A593" s="506">
        <v>4</v>
      </c>
      <c r="B593" s="716" t="s">
        <v>281</v>
      </c>
      <c r="C593" s="181">
        <v>0</v>
      </c>
      <c r="D593" s="248">
        <v>0</v>
      </c>
      <c r="E593" s="241">
        <v>0</v>
      </c>
      <c r="F593" s="248">
        <v>0</v>
      </c>
      <c r="G593" s="248">
        <f>Distt.Minor!G85</f>
        <v>26813000</v>
      </c>
      <c r="H593" s="248">
        <v>0</v>
      </c>
    </row>
    <row r="594" spans="1:11" s="304" customFormat="1" ht="17.100000000000001" customHeight="1" x14ac:dyDescent="0.2">
      <c r="A594" s="506">
        <v>5</v>
      </c>
      <c r="B594" s="716" t="s">
        <v>242</v>
      </c>
      <c r="C594" s="181">
        <v>0</v>
      </c>
      <c r="D594" s="241">
        <v>0</v>
      </c>
      <c r="E594" s="241">
        <v>0</v>
      </c>
      <c r="F594" s="248">
        <v>0</v>
      </c>
      <c r="G594" s="248">
        <f>Distt.Minor!G73</f>
        <v>127218077</v>
      </c>
      <c r="H594" s="248">
        <v>0</v>
      </c>
    </row>
    <row r="595" spans="1:11" s="304" customFormat="1" ht="17.100000000000001" customHeight="1" x14ac:dyDescent="0.2">
      <c r="A595" s="506">
        <v>6</v>
      </c>
      <c r="B595" s="716" t="s">
        <v>243</v>
      </c>
      <c r="C595" s="148">
        <v>0</v>
      </c>
      <c r="D595" s="241">
        <v>0</v>
      </c>
      <c r="E595" s="241">
        <v>0</v>
      </c>
      <c r="F595" s="241">
        <v>0</v>
      </c>
      <c r="G595" s="223">
        <f>Distt.Minor!G101</f>
        <v>126422215</v>
      </c>
      <c r="H595" s="148">
        <v>0</v>
      </c>
    </row>
    <row r="596" spans="1:11" s="304" customFormat="1" ht="17.100000000000001" customHeight="1" x14ac:dyDescent="0.2">
      <c r="A596" s="506">
        <v>7</v>
      </c>
      <c r="B596" s="716" t="s">
        <v>244</v>
      </c>
      <c r="C596" s="181">
        <v>0</v>
      </c>
      <c r="D596" s="241">
        <v>0</v>
      </c>
      <c r="E596" s="241">
        <v>0</v>
      </c>
      <c r="F596" s="248">
        <v>0</v>
      </c>
      <c r="G596" s="248">
        <f>Distt.Minor!G126</f>
        <v>300562834</v>
      </c>
      <c r="H596" s="248">
        <v>0</v>
      </c>
    </row>
    <row r="597" spans="1:11" s="304" customFormat="1" ht="17.100000000000001" customHeight="1" x14ac:dyDescent="0.2">
      <c r="A597" s="506">
        <v>8</v>
      </c>
      <c r="B597" s="716" t="s">
        <v>245</v>
      </c>
      <c r="C597" s="181">
        <v>0</v>
      </c>
      <c r="D597" s="248">
        <v>0</v>
      </c>
      <c r="E597" s="241">
        <v>0</v>
      </c>
      <c r="F597" s="248">
        <v>0</v>
      </c>
      <c r="G597" s="248">
        <f>Distt.Minor!G141</f>
        <v>79666112</v>
      </c>
      <c r="H597" s="248">
        <v>0</v>
      </c>
    </row>
    <row r="598" spans="1:11" s="304" customFormat="1" ht="17.100000000000001" customHeight="1" x14ac:dyDescent="0.2">
      <c r="A598" s="506">
        <v>9</v>
      </c>
      <c r="B598" s="716" t="s">
        <v>246</v>
      </c>
      <c r="C598" s="181">
        <v>0</v>
      </c>
      <c r="D598" s="241">
        <v>0</v>
      </c>
      <c r="E598" s="241">
        <v>0</v>
      </c>
      <c r="F598" s="507">
        <v>0</v>
      </c>
      <c r="G598" s="248">
        <f>Distt.Minor!G157</f>
        <v>107553365</v>
      </c>
      <c r="H598" s="248">
        <v>0</v>
      </c>
      <c r="K598" s="820"/>
    </row>
    <row r="599" spans="1:11" s="304" customFormat="1" ht="17.100000000000001" customHeight="1" x14ac:dyDescent="0.2">
      <c r="A599" s="506">
        <v>10</v>
      </c>
      <c r="B599" s="716" t="s">
        <v>247</v>
      </c>
      <c r="C599" s="181">
        <v>0</v>
      </c>
      <c r="D599" s="248">
        <v>0</v>
      </c>
      <c r="E599" s="248">
        <v>0</v>
      </c>
      <c r="F599" s="248">
        <v>0</v>
      </c>
      <c r="G599" s="248">
        <f>Distt.Minor!G184</f>
        <v>62501409</v>
      </c>
      <c r="H599" s="148">
        <v>0</v>
      </c>
      <c r="K599" s="820"/>
    </row>
    <row r="600" spans="1:11" s="304" customFormat="1" ht="17.100000000000001" customHeight="1" x14ac:dyDescent="0.2">
      <c r="A600" s="506">
        <v>11</v>
      </c>
      <c r="B600" s="716" t="s">
        <v>283</v>
      </c>
      <c r="C600" s="181">
        <v>0</v>
      </c>
      <c r="D600" s="241">
        <v>0</v>
      </c>
      <c r="E600" s="241">
        <v>0</v>
      </c>
      <c r="F600" s="248">
        <v>0</v>
      </c>
      <c r="G600" s="248">
        <f>Distt.Minor!G196</f>
        <v>581784</v>
      </c>
      <c r="H600" s="248">
        <v>0</v>
      </c>
    </row>
    <row r="601" spans="1:11" s="304" customFormat="1" ht="17.100000000000001" customHeight="1" x14ac:dyDescent="0.2">
      <c r="A601" s="506">
        <v>12</v>
      </c>
      <c r="B601" s="716" t="s">
        <v>248</v>
      </c>
      <c r="C601" s="64">
        <v>0</v>
      </c>
      <c r="D601" s="236">
        <v>0</v>
      </c>
      <c r="E601" s="236">
        <v>0</v>
      </c>
      <c r="F601" s="237">
        <v>0</v>
      </c>
      <c r="G601" s="237">
        <f>Distt.Minor!G215</f>
        <v>0</v>
      </c>
      <c r="H601" s="237">
        <v>0</v>
      </c>
    </row>
    <row r="602" spans="1:11" s="304" customFormat="1" ht="17.100000000000001" customHeight="1" x14ac:dyDescent="0.2">
      <c r="A602" s="506">
        <v>13</v>
      </c>
      <c r="B602" s="716" t="s">
        <v>284</v>
      </c>
      <c r="C602" s="64">
        <v>0</v>
      </c>
      <c r="D602" s="236">
        <v>0</v>
      </c>
      <c r="E602" s="236">
        <v>0</v>
      </c>
      <c r="F602" s="237">
        <v>0</v>
      </c>
      <c r="G602" s="274">
        <f>Distt.Minor!G226</f>
        <v>21343000</v>
      </c>
      <c r="H602" s="237">
        <v>0</v>
      </c>
    </row>
    <row r="603" spans="1:11" s="304" customFormat="1" ht="17.100000000000001" customHeight="1" x14ac:dyDescent="0.2">
      <c r="A603" s="506">
        <v>14</v>
      </c>
      <c r="B603" s="716" t="s">
        <v>249</v>
      </c>
      <c r="C603" s="155">
        <v>0</v>
      </c>
      <c r="D603" s="236">
        <v>0</v>
      </c>
      <c r="E603" s="236">
        <v>0</v>
      </c>
      <c r="F603" s="236">
        <v>0</v>
      </c>
      <c r="G603" s="226">
        <f>Distt.Minor!G241</f>
        <v>30651083</v>
      </c>
      <c r="H603" s="236">
        <v>0</v>
      </c>
    </row>
    <row r="604" spans="1:11" s="304" customFormat="1" ht="17.100000000000001" customHeight="1" x14ac:dyDescent="0.2">
      <c r="A604" s="506">
        <v>15</v>
      </c>
      <c r="B604" s="716" t="s">
        <v>250</v>
      </c>
      <c r="C604" s="64">
        <v>0</v>
      </c>
      <c r="D604" s="237">
        <v>0</v>
      </c>
      <c r="E604" s="236">
        <v>0</v>
      </c>
      <c r="F604" s="237">
        <v>0</v>
      </c>
      <c r="G604" s="237">
        <f>Distt.Minor!G251+0.09999</f>
        <v>21082838.099989999</v>
      </c>
      <c r="H604" s="237">
        <v>0</v>
      </c>
    </row>
    <row r="605" spans="1:11" s="304" customFormat="1" ht="17.100000000000001" customHeight="1" x14ac:dyDescent="0.2">
      <c r="A605" s="506">
        <v>16</v>
      </c>
      <c r="B605" s="716" t="s">
        <v>251</v>
      </c>
      <c r="C605" s="155">
        <v>0</v>
      </c>
      <c r="D605" s="236">
        <v>0</v>
      </c>
      <c r="E605" s="236">
        <v>0</v>
      </c>
      <c r="F605" s="236">
        <v>0</v>
      </c>
      <c r="G605" s="226">
        <f>Distt.Minor!G300</f>
        <v>167514936.75999999</v>
      </c>
      <c r="H605" s="236">
        <v>0</v>
      </c>
    </row>
    <row r="606" spans="1:11" s="304" customFormat="1" ht="17.100000000000001" customHeight="1" x14ac:dyDescent="0.2">
      <c r="A606" s="506">
        <v>17</v>
      </c>
      <c r="B606" s="716" t="s">
        <v>271</v>
      </c>
      <c r="C606" s="155">
        <v>0</v>
      </c>
      <c r="D606" s="236">
        <v>0</v>
      </c>
      <c r="E606" s="236">
        <v>0</v>
      </c>
      <c r="F606" s="236">
        <v>0</v>
      </c>
      <c r="G606" s="236">
        <f>Distt.Minor!G273</f>
        <v>66946269</v>
      </c>
      <c r="H606" s="236">
        <v>0</v>
      </c>
    </row>
    <row r="607" spans="1:11" s="304" customFormat="1" ht="17.100000000000001" customHeight="1" x14ac:dyDescent="0.2">
      <c r="A607" s="506">
        <v>18</v>
      </c>
      <c r="B607" s="716" t="s">
        <v>254</v>
      </c>
      <c r="C607" s="64">
        <v>0</v>
      </c>
      <c r="D607" s="236">
        <v>0</v>
      </c>
      <c r="E607" s="241">
        <v>0</v>
      </c>
      <c r="F607" s="248">
        <v>0</v>
      </c>
      <c r="G607" s="237">
        <f>Distt.Minor!G314</f>
        <v>0</v>
      </c>
      <c r="H607" s="237">
        <v>0</v>
      </c>
    </row>
    <row r="608" spans="1:11" s="304" customFormat="1" ht="17.100000000000001" customHeight="1" x14ac:dyDescent="0.2">
      <c r="A608" s="506">
        <v>19</v>
      </c>
      <c r="B608" s="716" t="s">
        <v>285</v>
      </c>
      <c r="C608" s="64">
        <v>0</v>
      </c>
      <c r="D608" s="236">
        <v>0</v>
      </c>
      <c r="E608" s="236">
        <v>0</v>
      </c>
      <c r="F608" s="237">
        <v>0</v>
      </c>
      <c r="G608" s="237">
        <f>Distt.Minor!G329</f>
        <v>67820000</v>
      </c>
      <c r="H608" s="237">
        <v>0</v>
      </c>
    </row>
    <row r="609" spans="1:10" s="304" customFormat="1" ht="17.100000000000001" customHeight="1" x14ac:dyDescent="0.2">
      <c r="A609" s="506">
        <v>20</v>
      </c>
      <c r="B609" s="716" t="s">
        <v>255</v>
      </c>
      <c r="C609" s="64">
        <v>0</v>
      </c>
      <c r="D609" s="236">
        <v>0</v>
      </c>
      <c r="E609" s="236">
        <v>0</v>
      </c>
      <c r="F609" s="237">
        <v>0</v>
      </c>
      <c r="G609" s="237">
        <f>Distt.Minor!G348</f>
        <v>10449300</v>
      </c>
      <c r="H609" s="237">
        <v>0</v>
      </c>
    </row>
    <row r="610" spans="1:10" s="304" customFormat="1" ht="17.100000000000001" customHeight="1" x14ac:dyDescent="0.2">
      <c r="A610" s="506">
        <v>21</v>
      </c>
      <c r="B610" s="716" t="s">
        <v>256</v>
      </c>
      <c r="C610" s="64">
        <v>0</v>
      </c>
      <c r="D610" s="237">
        <v>0</v>
      </c>
      <c r="E610" s="236">
        <v>0</v>
      </c>
      <c r="F610" s="237">
        <v>0</v>
      </c>
      <c r="G610" s="237">
        <f>Distt.Minor!G364</f>
        <v>460134478</v>
      </c>
      <c r="H610" s="237">
        <v>0</v>
      </c>
    </row>
    <row r="611" spans="1:10" s="304" customFormat="1" ht="17.100000000000001" customHeight="1" x14ac:dyDescent="0.2">
      <c r="A611" s="506">
        <v>22</v>
      </c>
      <c r="B611" s="716" t="s">
        <v>272</v>
      </c>
      <c r="C611" s="64">
        <v>0</v>
      </c>
      <c r="D611" s="236">
        <v>0</v>
      </c>
      <c r="E611" s="249">
        <v>0</v>
      </c>
      <c r="F611" s="407">
        <v>0</v>
      </c>
      <c r="G611" s="399">
        <f>Distt.Minor!G382</f>
        <v>0</v>
      </c>
      <c r="H611" s="237">
        <v>0</v>
      </c>
    </row>
    <row r="612" spans="1:10" s="304" customFormat="1" ht="17.100000000000001" customHeight="1" x14ac:dyDescent="0.2">
      <c r="A612" s="506">
        <v>23</v>
      </c>
      <c r="B612" s="716" t="s">
        <v>273</v>
      </c>
      <c r="C612" s="311">
        <v>0</v>
      </c>
      <c r="D612" s="243">
        <v>0</v>
      </c>
      <c r="E612" s="243">
        <v>0</v>
      </c>
      <c r="F612" s="406">
        <v>0</v>
      </c>
      <c r="G612" s="406">
        <f>Distt.Minor!G394</f>
        <v>165624818</v>
      </c>
      <c r="H612" s="407">
        <v>0</v>
      </c>
    </row>
    <row r="613" spans="1:10" s="304" customFormat="1" ht="17.100000000000001" customHeight="1" x14ac:dyDescent="0.2">
      <c r="A613" s="506">
        <v>24</v>
      </c>
      <c r="B613" s="716" t="s">
        <v>258</v>
      </c>
      <c r="C613" s="155">
        <v>0</v>
      </c>
      <c r="D613" s="236">
        <v>0</v>
      </c>
      <c r="E613" s="236">
        <v>0</v>
      </c>
      <c r="F613" s="236">
        <v>0</v>
      </c>
      <c r="G613" s="508">
        <f>Distt.Minor!G414</f>
        <v>709719410</v>
      </c>
      <c r="H613" s="236">
        <v>0</v>
      </c>
    </row>
    <row r="614" spans="1:10" s="304" customFormat="1" ht="17.100000000000001" customHeight="1" x14ac:dyDescent="0.2">
      <c r="A614" s="506">
        <v>25</v>
      </c>
      <c r="B614" s="716" t="s">
        <v>259</v>
      </c>
      <c r="C614" s="64">
        <v>0</v>
      </c>
      <c r="D614" s="236">
        <v>0</v>
      </c>
      <c r="E614" s="236">
        <v>0</v>
      </c>
      <c r="F614" s="237">
        <v>0</v>
      </c>
      <c r="G614" s="237">
        <f>Distt.Minor!G434</f>
        <v>425856571</v>
      </c>
      <c r="H614" s="413">
        <v>0</v>
      </c>
    </row>
    <row r="615" spans="1:10" s="304" customFormat="1" ht="17.100000000000001" customHeight="1" x14ac:dyDescent="0.2">
      <c r="A615" s="506">
        <v>26</v>
      </c>
      <c r="B615" s="716" t="s">
        <v>260</v>
      </c>
      <c r="C615" s="64">
        <v>0</v>
      </c>
      <c r="D615" s="236">
        <v>0</v>
      </c>
      <c r="E615" s="236">
        <v>0</v>
      </c>
      <c r="F615" s="237">
        <v>0</v>
      </c>
      <c r="G615" s="237">
        <f>Distt.Minor!G453</f>
        <v>10312018</v>
      </c>
      <c r="H615" s="237">
        <v>0</v>
      </c>
    </row>
    <row r="616" spans="1:10" s="304" customFormat="1" ht="17.100000000000001" customHeight="1" x14ac:dyDescent="0.2">
      <c r="A616" s="506">
        <v>27</v>
      </c>
      <c r="B616" s="716" t="s">
        <v>274</v>
      </c>
      <c r="C616" s="64">
        <v>0</v>
      </c>
      <c r="D616" s="236">
        <v>0</v>
      </c>
      <c r="E616" s="236">
        <v>0</v>
      </c>
      <c r="F616" s="237">
        <v>0</v>
      </c>
      <c r="G616" s="328">
        <f>Distt.Minor!G478</f>
        <v>98005470.810000002</v>
      </c>
      <c r="H616" s="328">
        <v>0</v>
      </c>
    </row>
    <row r="617" spans="1:10" s="304" customFormat="1" ht="17.100000000000001" customHeight="1" x14ac:dyDescent="0.2">
      <c r="A617" s="506">
        <v>28</v>
      </c>
      <c r="B617" s="717" t="s">
        <v>275</v>
      </c>
      <c r="C617" s="64">
        <v>0</v>
      </c>
      <c r="D617" s="237">
        <v>0</v>
      </c>
      <c r="E617" s="236">
        <v>0</v>
      </c>
      <c r="F617" s="502">
        <v>0</v>
      </c>
      <c r="G617" s="669">
        <f>Distt.Minor!G494</f>
        <v>22629036</v>
      </c>
      <c r="H617" s="248">
        <v>0</v>
      </c>
    </row>
    <row r="618" spans="1:10" s="304" customFormat="1" ht="17.100000000000001" customHeight="1" x14ac:dyDescent="0.2">
      <c r="A618" s="506">
        <v>29</v>
      </c>
      <c r="B618" s="716" t="s">
        <v>276</v>
      </c>
      <c r="C618" s="64">
        <v>0</v>
      </c>
      <c r="D618" s="236">
        <v>0</v>
      </c>
      <c r="E618" s="236">
        <v>0</v>
      </c>
      <c r="F618" s="237">
        <v>0</v>
      </c>
      <c r="G618" s="237">
        <f>Distt.Minor!G503</f>
        <v>38902000</v>
      </c>
      <c r="H618" s="237">
        <v>0</v>
      </c>
    </row>
    <row r="619" spans="1:10" s="304" customFormat="1" ht="17.100000000000001" customHeight="1" x14ac:dyDescent="0.2">
      <c r="A619" s="506">
        <v>30</v>
      </c>
      <c r="B619" s="716" t="s">
        <v>263</v>
      </c>
      <c r="C619" s="64">
        <v>0</v>
      </c>
      <c r="D619" s="237">
        <v>0</v>
      </c>
      <c r="E619" s="237">
        <v>0</v>
      </c>
      <c r="F619" s="237">
        <v>0</v>
      </c>
      <c r="G619" s="274">
        <f>Distt.Minor!G525</f>
        <v>102366367.89</v>
      </c>
      <c r="H619" s="274">
        <v>0</v>
      </c>
    </row>
    <row r="620" spans="1:10" s="304" customFormat="1" ht="17.100000000000001" customHeight="1" x14ac:dyDescent="0.2">
      <c r="A620" s="506">
        <v>31</v>
      </c>
      <c r="B620" s="716" t="s">
        <v>264</v>
      </c>
      <c r="C620" s="222">
        <v>0</v>
      </c>
      <c r="D620" s="328">
        <v>0</v>
      </c>
      <c r="E620" s="328">
        <v>0</v>
      </c>
      <c r="F620" s="328">
        <v>0</v>
      </c>
      <c r="G620" s="328">
        <f>Distt.Minor!G542</f>
        <v>39468608</v>
      </c>
      <c r="H620" s="157">
        <v>0</v>
      </c>
    </row>
    <row r="621" spans="1:10" s="304" customFormat="1" ht="17.100000000000001" customHeight="1" x14ac:dyDescent="0.2">
      <c r="A621" s="506">
        <v>32</v>
      </c>
      <c r="B621" s="716" t="s">
        <v>277</v>
      </c>
      <c r="C621" s="222">
        <v>0</v>
      </c>
      <c r="D621" s="328">
        <v>0</v>
      </c>
      <c r="E621" s="635">
        <v>0</v>
      </c>
      <c r="F621" s="328">
        <v>0</v>
      </c>
      <c r="G621" s="328">
        <f>Distt.Minor!G559</f>
        <v>0</v>
      </c>
      <c r="H621" s="328">
        <v>0</v>
      </c>
    </row>
    <row r="622" spans="1:10" s="304" customFormat="1" ht="17.100000000000001" customHeight="1" x14ac:dyDescent="0.2">
      <c r="A622" s="506">
        <v>33</v>
      </c>
      <c r="B622" s="716" t="s">
        <v>266</v>
      </c>
      <c r="C622" s="64">
        <v>0</v>
      </c>
      <c r="D622" s="236">
        <v>0</v>
      </c>
      <c r="E622" s="236">
        <v>0</v>
      </c>
      <c r="F622" s="237">
        <v>0</v>
      </c>
      <c r="G622" s="237">
        <f>Distt.Minor!G587</f>
        <v>275592614</v>
      </c>
      <c r="H622" s="237">
        <v>0</v>
      </c>
    </row>
    <row r="623" spans="1:10" ht="17.100000000000001" customHeight="1" x14ac:dyDescent="0.25">
      <c r="A623" s="1338" t="s">
        <v>49</v>
      </c>
      <c r="B623" s="1339"/>
      <c r="C623" s="281"/>
      <c r="D623" s="438"/>
      <c r="E623" s="281"/>
      <c r="F623" s="281"/>
      <c r="G623" s="281">
        <f>SUM(G590:G622)</f>
        <v>4534344403.5599899</v>
      </c>
      <c r="H623" s="281"/>
      <c r="J623" s="695"/>
    </row>
    <row r="624" spans="1:10" x14ac:dyDescent="0.25">
      <c r="A624" s="127"/>
      <c r="B624" s="127"/>
      <c r="C624" s="127"/>
      <c r="D624" s="127"/>
      <c r="E624" s="127"/>
      <c r="F624" s="127"/>
      <c r="G624" s="127"/>
      <c r="H624" s="127"/>
      <c r="J624" s="899"/>
    </row>
    <row r="625" spans="1:8" ht="30.75" x14ac:dyDescent="0.25">
      <c r="A625" s="1184" t="s">
        <v>0</v>
      </c>
      <c r="B625" s="1184"/>
      <c r="C625" s="1184"/>
      <c r="D625" s="1184"/>
      <c r="E625" s="1184"/>
      <c r="F625" s="1184"/>
      <c r="G625" s="1184"/>
      <c r="H625" s="1184"/>
    </row>
    <row r="626" spans="1:8" ht="25.5" x14ac:dyDescent="0.25">
      <c r="A626" s="1185" t="s">
        <v>155</v>
      </c>
      <c r="B626" s="1185"/>
      <c r="C626" s="1185"/>
      <c r="D626" s="1185"/>
      <c r="E626" s="1185"/>
      <c r="F626" s="1185"/>
      <c r="G626" s="1185"/>
      <c r="H626" s="1185"/>
    </row>
    <row r="627" spans="1:8" ht="22.5" x14ac:dyDescent="0.25">
      <c r="A627" s="1180" t="str">
        <f>A3</f>
        <v>Financial Year 2022-23</v>
      </c>
      <c r="B627" s="1180"/>
      <c r="C627" s="1180"/>
      <c r="D627" s="1180"/>
      <c r="E627" s="1180"/>
      <c r="F627" s="1180"/>
      <c r="G627" s="1180"/>
      <c r="H627" s="1180"/>
    </row>
    <row r="628" spans="1:8" ht="23.25" x14ac:dyDescent="0.35">
      <c r="A628" s="46"/>
      <c r="B628" s="46"/>
      <c r="C628" s="46"/>
      <c r="D628" s="46"/>
      <c r="E628" s="46"/>
      <c r="F628" s="46"/>
      <c r="G628" s="46"/>
      <c r="H628" s="46"/>
    </row>
    <row r="629" spans="1:8" ht="17.100000000000001" customHeight="1" x14ac:dyDescent="0.25">
      <c r="A629" s="1167" t="s">
        <v>2</v>
      </c>
      <c r="B629" s="1169" t="s">
        <v>381</v>
      </c>
      <c r="C629" s="140" t="s">
        <v>4</v>
      </c>
      <c r="D629" s="140" t="s">
        <v>5</v>
      </c>
      <c r="E629" s="140" t="s">
        <v>6</v>
      </c>
      <c r="F629" s="140" t="s">
        <v>7</v>
      </c>
      <c r="G629" s="140" t="s">
        <v>8</v>
      </c>
      <c r="H629" s="140" t="s">
        <v>9</v>
      </c>
    </row>
    <row r="630" spans="1:8" ht="17.100000000000001" customHeight="1" x14ac:dyDescent="0.25">
      <c r="A630" s="1181"/>
      <c r="B630" s="1182"/>
      <c r="C630" s="180" t="s">
        <v>10</v>
      </c>
      <c r="D630" s="180" t="s">
        <v>51</v>
      </c>
      <c r="E630" s="180" t="s">
        <v>78</v>
      </c>
      <c r="F630" s="575" t="s">
        <v>79</v>
      </c>
      <c r="G630" s="575" t="s">
        <v>79</v>
      </c>
      <c r="H630" s="180" t="s">
        <v>12</v>
      </c>
    </row>
    <row r="631" spans="1:8" s="304" customFormat="1" ht="17.100000000000001" customHeight="1" x14ac:dyDescent="0.2">
      <c r="A631" s="589">
        <v>1</v>
      </c>
      <c r="B631" s="590" t="s">
        <v>22</v>
      </c>
      <c r="C631" s="578">
        <f>'Minor Minerals'!C11</f>
        <v>199</v>
      </c>
      <c r="D631" s="578">
        <f>'Minor Minerals'!D11</f>
        <v>5443.1360999999997</v>
      </c>
      <c r="E631" s="578">
        <f>'Minor Minerals'!E11</f>
        <v>6503056.4699999997</v>
      </c>
      <c r="F631" s="578">
        <f>'Minor Minerals'!F11</f>
        <v>4552139529</v>
      </c>
      <c r="G631" s="578">
        <f>'Minor Minerals'!G11</f>
        <v>801408461</v>
      </c>
      <c r="H631" s="578">
        <f>'Minor Minerals'!H11</f>
        <v>1110</v>
      </c>
    </row>
    <row r="632" spans="1:8" s="304" customFormat="1" ht="17.100000000000001" customHeight="1" x14ac:dyDescent="0.2">
      <c r="A632" s="589">
        <v>2</v>
      </c>
      <c r="B632" s="590" t="s">
        <v>23</v>
      </c>
      <c r="C632" s="578">
        <f>'Minor Minerals'!C18</f>
        <v>1</v>
      </c>
      <c r="D632" s="578">
        <f>'Minor Minerals'!D18</f>
        <v>31</v>
      </c>
      <c r="E632" s="578">
        <f>'Minor Minerals'!E18</f>
        <v>6617.4</v>
      </c>
      <c r="F632" s="578">
        <f>'Minor Minerals'!F18</f>
        <v>8768055</v>
      </c>
      <c r="G632" s="578">
        <f>'Minor Minerals'!G18</f>
        <v>1138070</v>
      </c>
      <c r="H632" s="578">
        <f>'Minor Minerals'!H18</f>
        <v>9</v>
      </c>
    </row>
    <row r="633" spans="1:8" s="304" customFormat="1" ht="17.100000000000001" customHeight="1" x14ac:dyDescent="0.2">
      <c r="A633" s="589">
        <v>3</v>
      </c>
      <c r="B633" s="183" t="s">
        <v>52</v>
      </c>
      <c r="C633" s="186">
        <f>'Minor Minerals'!C26</f>
        <v>47</v>
      </c>
      <c r="D633" s="186">
        <f>'Minor Minerals'!D26</f>
        <v>100.88999999999999</v>
      </c>
      <c r="E633" s="186">
        <f>'Minor Minerals'!E26</f>
        <v>465352.24000000005</v>
      </c>
      <c r="F633" s="186">
        <f>'Minor Minerals'!F26</f>
        <v>302365580</v>
      </c>
      <c r="G633" s="186">
        <f>'Minor Minerals'!G26</f>
        <v>51857896</v>
      </c>
      <c r="H633" s="186">
        <f>'Minor Minerals'!H26</f>
        <v>295</v>
      </c>
    </row>
    <row r="634" spans="1:8" s="304" customFormat="1" ht="17.100000000000001" customHeight="1" x14ac:dyDescent="0.2">
      <c r="A634" s="589">
        <v>4</v>
      </c>
      <c r="B634" s="183" t="s">
        <v>53</v>
      </c>
      <c r="C634" s="182">
        <f>'Minor Minerals'!C57</f>
        <v>65</v>
      </c>
      <c r="D634" s="182">
        <f>'Minor Minerals'!D57</f>
        <v>140.53</v>
      </c>
      <c r="E634" s="182">
        <f>'Minor Minerals'!E57</f>
        <v>17205869.313000001</v>
      </c>
      <c r="F634" s="182">
        <f>'Minor Minerals'!F57</f>
        <v>2999477352.6300001</v>
      </c>
      <c r="G634" s="182">
        <f>'Minor Minerals'!G57</f>
        <v>548574865</v>
      </c>
      <c r="H634" s="182">
        <f>'Minor Minerals'!H57</f>
        <v>15190</v>
      </c>
    </row>
    <row r="635" spans="1:8" s="304" customFormat="1" ht="17.100000000000001" customHeight="1" x14ac:dyDescent="0.2">
      <c r="A635" s="589">
        <v>5</v>
      </c>
      <c r="B635" s="183" t="s">
        <v>24</v>
      </c>
      <c r="C635" s="182">
        <f>'Minor Minerals'!C71</f>
        <v>37</v>
      </c>
      <c r="D635" s="182">
        <f>'Minor Minerals'!D71</f>
        <v>878.86750000000006</v>
      </c>
      <c r="E635" s="182">
        <f>'Minor Minerals'!E71</f>
        <v>30565.629999999997</v>
      </c>
      <c r="F635" s="182">
        <f>'Minor Minerals'!F71</f>
        <v>25985182.502139799</v>
      </c>
      <c r="G635" s="182">
        <f>'Minor Minerals'!G71</f>
        <v>10109430.199999999</v>
      </c>
      <c r="H635" s="182">
        <f>'Minor Minerals'!H71</f>
        <v>204</v>
      </c>
    </row>
    <row r="636" spans="1:8" s="304" customFormat="1" ht="17.100000000000001" customHeight="1" x14ac:dyDescent="0.2">
      <c r="A636" s="589">
        <v>6</v>
      </c>
      <c r="B636" s="183" t="s">
        <v>170</v>
      </c>
      <c r="C636" s="182">
        <f>'Minor Minerals'!C91</f>
        <v>277</v>
      </c>
      <c r="D636" s="182">
        <f>'Minor Minerals'!D91</f>
        <v>4540.7699999999995</v>
      </c>
      <c r="E636" s="182">
        <f>'Minor Minerals'!E91</f>
        <v>2994208.4371429994</v>
      </c>
      <c r="F636" s="182">
        <f>'Minor Minerals'!F91</f>
        <v>1310807334.9143002</v>
      </c>
      <c r="G636" s="182">
        <f>'Minor Minerals'!G91</f>
        <v>194248241.95000002</v>
      </c>
      <c r="H636" s="182">
        <f>'Minor Minerals'!H91</f>
        <v>1509</v>
      </c>
    </row>
    <row r="637" spans="1:8" s="304" customFormat="1" ht="17.100000000000001" customHeight="1" x14ac:dyDescent="0.2">
      <c r="A637" s="589">
        <v>7</v>
      </c>
      <c r="B637" s="183" t="s">
        <v>54</v>
      </c>
      <c r="C637" s="182">
        <f>'Minor Minerals'!C98</f>
        <v>2</v>
      </c>
      <c r="D637" s="182">
        <f>'Minor Minerals'!D98</f>
        <v>1.71</v>
      </c>
      <c r="E637" s="182">
        <f>'Minor Minerals'!E98</f>
        <v>30.7</v>
      </c>
      <c r="F637" s="182">
        <f>'Minor Minerals'!F98</f>
        <v>27630</v>
      </c>
      <c r="G637" s="182">
        <f>'Minor Minerals'!G98</f>
        <v>40000</v>
      </c>
      <c r="H637" s="182">
        <f>'Minor Minerals'!H98</f>
        <v>180</v>
      </c>
    </row>
    <row r="638" spans="1:8" s="304" customFormat="1" ht="17.100000000000001" customHeight="1" x14ac:dyDescent="0.2">
      <c r="A638" s="589">
        <v>8</v>
      </c>
      <c r="B638" s="183" t="s">
        <v>55</v>
      </c>
      <c r="C638" s="182">
        <f>'Minor Minerals'!C105</f>
        <v>32</v>
      </c>
      <c r="D638" s="182">
        <f>'Minor Minerals'!D105</f>
        <v>35.130000000000003</v>
      </c>
      <c r="E638" s="182">
        <f>'Minor Minerals'!E105</f>
        <v>45419.68</v>
      </c>
      <c r="F638" s="182">
        <f>'Minor Minerals'!F105</f>
        <v>15442691.199999999</v>
      </c>
      <c r="G638" s="182">
        <f>'Minor Minerals'!G105</f>
        <v>19088160</v>
      </c>
      <c r="H638" s="182">
        <f>'Minor Minerals'!H105</f>
        <v>15358</v>
      </c>
    </row>
    <row r="639" spans="1:8" s="304" customFormat="1" ht="17.100000000000001" customHeight="1" x14ac:dyDescent="0.2">
      <c r="A639" s="589">
        <v>9</v>
      </c>
      <c r="B639" s="183" t="s">
        <v>26</v>
      </c>
      <c r="C639" s="182">
        <f>'Minor Minerals'!C119</f>
        <v>52</v>
      </c>
      <c r="D639" s="182">
        <f>'Minor Minerals'!D119</f>
        <v>1609.07</v>
      </c>
      <c r="E639" s="182">
        <f>'Minor Minerals'!E119</f>
        <v>811635.60999999987</v>
      </c>
      <c r="F639" s="182">
        <f>'Minor Minerals'!F119</f>
        <v>1481778545.5</v>
      </c>
      <c r="G639" s="182">
        <f>'Minor Minerals'!G119</f>
        <v>113100948.169</v>
      </c>
      <c r="H639" s="182">
        <f>'Minor Minerals'!H119</f>
        <v>888</v>
      </c>
    </row>
    <row r="640" spans="1:8" s="304" customFormat="1" ht="17.100000000000001" customHeight="1" x14ac:dyDescent="0.2">
      <c r="A640" s="589">
        <v>10</v>
      </c>
      <c r="B640" s="183" t="s">
        <v>40</v>
      </c>
      <c r="C640" s="182">
        <f>'Minor Minerals'!C140</f>
        <v>1940</v>
      </c>
      <c r="D640" s="182">
        <f>'Minor Minerals'!D140</f>
        <v>26514.681799999998</v>
      </c>
      <c r="E640" s="182">
        <f>'Minor Minerals'!E140</f>
        <v>8948887.8178000003</v>
      </c>
      <c r="F640" s="182">
        <f>'Minor Minerals'!F140</f>
        <v>4295838192.6890001</v>
      </c>
      <c r="G640" s="182">
        <f>'Minor Minerals'!G140</f>
        <v>611816024.05000007</v>
      </c>
      <c r="H640" s="182">
        <f>'Minor Minerals'!H140</f>
        <v>8365</v>
      </c>
    </row>
    <row r="641" spans="1:8" s="304" customFormat="1" ht="17.100000000000001" customHeight="1" x14ac:dyDescent="0.2">
      <c r="A641" s="589">
        <v>11</v>
      </c>
      <c r="B641" s="183" t="s">
        <v>27</v>
      </c>
      <c r="C641" s="182">
        <f>'Minor Minerals'!C147</f>
        <v>3</v>
      </c>
      <c r="D641" s="182">
        <f>'Minor Minerals'!D147</f>
        <v>59.987299999999998</v>
      </c>
      <c r="E641" s="182">
        <f>'Minor Minerals'!E147</f>
        <v>0</v>
      </c>
      <c r="F641" s="182">
        <f>'Minor Minerals'!F147</f>
        <v>0</v>
      </c>
      <c r="G641" s="182">
        <f>'Minor Minerals'!G147</f>
        <v>55000</v>
      </c>
      <c r="H641" s="182">
        <f>'Minor Minerals'!H147</f>
        <v>0</v>
      </c>
    </row>
    <row r="642" spans="1:8" s="304" customFormat="1" ht="17.100000000000001" customHeight="1" x14ac:dyDescent="0.2">
      <c r="A642" s="589">
        <v>12</v>
      </c>
      <c r="B642" s="183" t="s">
        <v>56</v>
      </c>
      <c r="C642" s="182">
        <f>'Minor Minerals'!C158</f>
        <v>18</v>
      </c>
      <c r="D642" s="182">
        <f>'Minor Minerals'!D158</f>
        <v>200.42999999999998</v>
      </c>
      <c r="E642" s="182">
        <f>'Minor Minerals'!E158</f>
        <v>108139.61</v>
      </c>
      <c r="F642" s="182">
        <f>'Minor Minerals'!F158</f>
        <v>64356810</v>
      </c>
      <c r="G642" s="182">
        <f>'Minor Minerals'!G158</f>
        <v>4467733</v>
      </c>
      <c r="H642" s="182">
        <f>'Minor Minerals'!H158</f>
        <v>31</v>
      </c>
    </row>
    <row r="643" spans="1:8" s="304" customFormat="1" ht="17.100000000000001" customHeight="1" x14ac:dyDescent="0.2">
      <c r="A643" s="589">
        <v>13</v>
      </c>
      <c r="B643" s="183" t="s">
        <v>57</v>
      </c>
      <c r="C643" s="182">
        <f>'Minor Minerals'!C199</f>
        <v>2159</v>
      </c>
      <c r="D643" s="182">
        <f>'Minor Minerals'!D199</f>
        <v>4518.2011000000011</v>
      </c>
      <c r="E643" s="182">
        <f>'Minor Minerals'!E199</f>
        <v>9326832.3099999987</v>
      </c>
      <c r="F643" s="182">
        <f>'Minor Minerals'!F199</f>
        <v>19569259414.700001</v>
      </c>
      <c r="G643" s="182">
        <f>'Minor Minerals'!G199</f>
        <v>3338246039.4799995</v>
      </c>
      <c r="H643" s="182">
        <f>'Minor Minerals'!H199</f>
        <v>14007</v>
      </c>
    </row>
    <row r="644" spans="1:8" s="304" customFormat="1" ht="17.100000000000001" customHeight="1" x14ac:dyDescent="0.2">
      <c r="A644" s="589">
        <v>14</v>
      </c>
      <c r="B644" s="183" t="s">
        <v>30</v>
      </c>
      <c r="C644" s="182">
        <f>'Minor Minerals'!C213</f>
        <v>98</v>
      </c>
      <c r="D644" s="182">
        <f>'Minor Minerals'!D213</f>
        <v>6859.24</v>
      </c>
      <c r="E644" s="182">
        <f>'Minor Minerals'!E213</f>
        <v>5260430.38</v>
      </c>
      <c r="F644" s="182">
        <f>'Minor Minerals'!F213</f>
        <v>3573393826.8000002</v>
      </c>
      <c r="G644" s="182">
        <f>'Minor Minerals'!G213</f>
        <v>828395500</v>
      </c>
      <c r="H644" s="182">
        <f>'Minor Minerals'!H213</f>
        <v>945</v>
      </c>
    </row>
    <row r="645" spans="1:8" s="304" customFormat="1" ht="17.100000000000001" customHeight="1" x14ac:dyDescent="0.2">
      <c r="A645" s="589">
        <v>15</v>
      </c>
      <c r="B645" s="183" t="s">
        <v>31</v>
      </c>
      <c r="C645" s="182">
        <f>'Minor Minerals'!C166</f>
        <v>1</v>
      </c>
      <c r="D645" s="182">
        <f>'Minor Minerals'!D166</f>
        <v>0</v>
      </c>
      <c r="E645" s="182">
        <f>'Minor Minerals'!E166</f>
        <v>24.99</v>
      </c>
      <c r="F645" s="182">
        <f>'Minor Minerals'!F166</f>
        <v>3748.5</v>
      </c>
      <c r="G645" s="182">
        <f>'Minor Minerals'!G166</f>
        <v>625000</v>
      </c>
      <c r="H645" s="182">
        <f>'Minor Minerals'!H166</f>
        <v>5</v>
      </c>
    </row>
    <row r="646" spans="1:8" s="304" customFormat="1" ht="17.100000000000001" customHeight="1" x14ac:dyDescent="0.2">
      <c r="A646" s="589">
        <v>16</v>
      </c>
      <c r="B646" s="183" t="s">
        <v>398</v>
      </c>
      <c r="C646" s="182">
        <f>'Minor Minerals'!C220</f>
        <v>1</v>
      </c>
      <c r="D646" s="182">
        <f>'Minor Minerals'!D220</f>
        <v>1.8353999999999999</v>
      </c>
      <c r="E646" s="182">
        <f>'Minor Minerals'!E220</f>
        <v>30428.170000000002</v>
      </c>
      <c r="F646" s="182">
        <f>'Minor Minerals'!F220</f>
        <v>10870084.050000001</v>
      </c>
      <c r="G646" s="182">
        <f>'Minor Minerals'!G220</f>
        <v>1617507.7</v>
      </c>
      <c r="H646" s="182">
        <f>'Minor Minerals'!H220</f>
        <v>5</v>
      </c>
    </row>
    <row r="647" spans="1:8" s="304" customFormat="1" ht="17.100000000000001" customHeight="1" x14ac:dyDescent="0.2">
      <c r="A647" s="589">
        <v>17</v>
      </c>
      <c r="B647" s="183" t="s">
        <v>58</v>
      </c>
      <c r="C647" s="186">
        <f>'Minor Minerals'!C266</f>
        <v>156</v>
      </c>
      <c r="D647" s="186">
        <f>'Minor Minerals'!D266</f>
        <v>84947.767999999996</v>
      </c>
      <c r="E647" s="186">
        <f>'Minor Minerals'!E266</f>
        <v>22277196.236099999</v>
      </c>
      <c r="F647" s="186">
        <f>'Minor Minerals'!F266</f>
        <v>7261385070.6189995</v>
      </c>
      <c r="G647" s="186">
        <f>'Minor Minerals'!G266</f>
        <v>1922661280.5999999</v>
      </c>
      <c r="H647" s="186">
        <f>'Minor Minerals'!H266</f>
        <v>8397</v>
      </c>
    </row>
    <row r="648" spans="1:8" s="304" customFormat="1" ht="17.100000000000001" customHeight="1" x14ac:dyDescent="0.2">
      <c r="A648" s="589">
        <v>18</v>
      </c>
      <c r="B648" s="183" t="s">
        <v>59</v>
      </c>
      <c r="C648" s="186">
        <f>'Minor Minerals'!C291</f>
        <v>440</v>
      </c>
      <c r="D648" s="186">
        <f>'Minor Minerals'!D291</f>
        <v>9894.24</v>
      </c>
      <c r="E648" s="186">
        <f>'Minor Minerals'!E291</f>
        <v>14333874.950000001</v>
      </c>
      <c r="F648" s="186">
        <f>'Minor Minerals'!F291</f>
        <v>5187301713.4785995</v>
      </c>
      <c r="G648" s="186">
        <f>'Minor Minerals'!G291</f>
        <v>1333376669.3</v>
      </c>
      <c r="H648" s="186">
        <f>'Minor Minerals'!H291</f>
        <v>3308</v>
      </c>
    </row>
    <row r="649" spans="1:8" s="304" customFormat="1" ht="17.100000000000001" customHeight="1" x14ac:dyDescent="0.2">
      <c r="A649" s="589">
        <v>19</v>
      </c>
      <c r="B649" s="183" t="s">
        <v>60</v>
      </c>
      <c r="C649" s="186">
        <f>'Minor Minerals'!C304</f>
        <v>361</v>
      </c>
      <c r="D649" s="186">
        <f>'Minor Minerals'!D304</f>
        <v>1956.57</v>
      </c>
      <c r="E649" s="186">
        <f>'Minor Minerals'!E304</f>
        <v>4449671.5</v>
      </c>
      <c r="F649" s="186">
        <f>'Minor Minerals'!F304</f>
        <v>5189674760</v>
      </c>
      <c r="G649" s="186">
        <f>'Minor Minerals'!G304</f>
        <v>867073913.29999995</v>
      </c>
      <c r="H649" s="186">
        <f>'Minor Minerals'!H304</f>
        <v>5413</v>
      </c>
    </row>
    <row r="650" spans="1:8" s="304" customFormat="1" ht="17.100000000000001" customHeight="1" x14ac:dyDescent="0.2">
      <c r="A650" s="589">
        <v>20</v>
      </c>
      <c r="B650" s="183" t="s">
        <v>61</v>
      </c>
      <c r="C650" s="188">
        <f>'Minor Minerals'!C337</f>
        <v>1666</v>
      </c>
      <c r="D650" s="188">
        <f>'Minor Minerals'!D337</f>
        <v>2871.0271000000007</v>
      </c>
      <c r="E650" s="188">
        <f>'Minor Minerals'!E337</f>
        <v>12875309.16</v>
      </c>
      <c r="F650" s="188">
        <f>'Minor Minerals'!F337</f>
        <v>23109416235.261002</v>
      </c>
      <c r="G650" s="188">
        <f>'Minor Minerals'!G337</f>
        <v>3171891893.1300001</v>
      </c>
      <c r="H650" s="188">
        <f>'Minor Minerals'!H337</f>
        <v>23647</v>
      </c>
    </row>
    <row r="651" spans="1:8" s="304" customFormat="1" ht="17.100000000000001" customHeight="1" x14ac:dyDescent="0.2">
      <c r="A651" s="589">
        <v>21</v>
      </c>
      <c r="B651" s="183" t="s">
        <v>62</v>
      </c>
      <c r="C651" s="182">
        <f>'Minor Minerals'!C388</f>
        <v>6000</v>
      </c>
      <c r="D651" s="182">
        <f>'Minor Minerals'!D388</f>
        <v>6723.7407999999987</v>
      </c>
      <c r="E651" s="182">
        <f>'Minor Minerals'!E388</f>
        <v>128703892.33999997</v>
      </c>
      <c r="F651" s="182">
        <f>'Minor Minerals'!F388</f>
        <v>25059176570.050003</v>
      </c>
      <c r="G651" s="182">
        <f>'Minor Minerals'!G388</f>
        <v>5429058604.4499998</v>
      </c>
      <c r="H651" s="182">
        <f>'Minor Minerals'!H388</f>
        <v>56063</v>
      </c>
    </row>
    <row r="652" spans="1:8" s="304" customFormat="1" ht="17.100000000000001" customHeight="1" x14ac:dyDescent="0.2">
      <c r="A652" s="589">
        <v>22</v>
      </c>
      <c r="B652" s="183" t="s">
        <v>158</v>
      </c>
      <c r="C652" s="182">
        <f>'Minor Minerals'!C399</f>
        <v>45</v>
      </c>
      <c r="D652" s="182">
        <f>'Minor Minerals'!D399</f>
        <v>233.60999999999999</v>
      </c>
      <c r="E652" s="182">
        <f>'Minor Minerals'!E399</f>
        <v>38786.279999999992</v>
      </c>
      <c r="F652" s="182">
        <f>'Minor Minerals'!F399</f>
        <v>77535175.219999999</v>
      </c>
      <c r="G652" s="182">
        <f>'Minor Minerals'!G399</f>
        <v>28154308.719999999</v>
      </c>
      <c r="H652" s="182">
        <f>'Minor Minerals'!H399</f>
        <v>197</v>
      </c>
    </row>
    <row r="653" spans="1:8" s="304" customFormat="1" ht="17.100000000000001" customHeight="1" x14ac:dyDescent="0.2">
      <c r="A653" s="589">
        <v>23</v>
      </c>
      <c r="B653" s="183" t="s">
        <v>63</v>
      </c>
      <c r="C653" s="182">
        <f>'Minor Minerals'!C406</f>
        <v>4</v>
      </c>
      <c r="D653" s="182">
        <f>'Minor Minerals'!D406</f>
        <v>972.17000000000007</v>
      </c>
      <c r="E653" s="182">
        <f>'Minor Minerals'!E406</f>
        <v>0</v>
      </c>
      <c r="F653" s="182">
        <f>'Minor Minerals'!F406</f>
        <v>0</v>
      </c>
      <c r="G653" s="182">
        <f>'Minor Minerals'!G406</f>
        <v>62430</v>
      </c>
      <c r="H653" s="182">
        <f>'Minor Minerals'!H406</f>
        <v>0</v>
      </c>
    </row>
    <row r="654" spans="1:8" s="304" customFormat="1" ht="17.100000000000001" customHeight="1" x14ac:dyDescent="0.2">
      <c r="A654" s="589">
        <v>24</v>
      </c>
      <c r="B654" s="183" t="s">
        <v>64</v>
      </c>
      <c r="C654" s="182">
        <f>'Minor Minerals'!C432</f>
        <v>6</v>
      </c>
      <c r="D654" s="182">
        <f>'Minor Minerals'!D432</f>
        <v>5</v>
      </c>
      <c r="E654" s="182">
        <f>'Minor Minerals'!E432</f>
        <v>88154517.175999969</v>
      </c>
      <c r="F654" s="182">
        <f>'Minor Minerals'!F432</f>
        <v>2314794993.9119997</v>
      </c>
      <c r="G654" s="182">
        <f>'Minor Minerals'!G432</f>
        <v>224529580.39999998</v>
      </c>
      <c r="H654" s="182">
        <f>'Minor Minerals'!H432</f>
        <v>4527</v>
      </c>
    </row>
    <row r="655" spans="1:8" s="304" customFormat="1" ht="17.100000000000001" customHeight="1" x14ac:dyDescent="0.2">
      <c r="A655" s="589">
        <v>25</v>
      </c>
      <c r="B655" s="184" t="s">
        <v>65</v>
      </c>
      <c r="C655" s="182">
        <f>'Minor Minerals'!C449</f>
        <v>29</v>
      </c>
      <c r="D655" s="182">
        <f>'Minor Minerals'!D449</f>
        <v>32</v>
      </c>
      <c r="E655" s="182">
        <f>'Minor Minerals'!E449</f>
        <v>869209.33000000007</v>
      </c>
      <c r="F655" s="182">
        <f>'Minor Minerals'!F449</f>
        <v>165889216</v>
      </c>
      <c r="G655" s="182">
        <f>'Minor Minerals'!G449</f>
        <v>29138841</v>
      </c>
      <c r="H655" s="182">
        <f>'Minor Minerals'!H449</f>
        <v>305</v>
      </c>
    </row>
    <row r="656" spans="1:8" s="304" customFormat="1" ht="17.100000000000001" customHeight="1" x14ac:dyDescent="0.2">
      <c r="A656" s="589">
        <v>26</v>
      </c>
      <c r="B656" s="184" t="s">
        <v>37</v>
      </c>
      <c r="C656" s="182">
        <f>'Minor Minerals'!C465</f>
        <v>124</v>
      </c>
      <c r="D656" s="182">
        <f>'Minor Minerals'!D465</f>
        <v>1188.6643999999999</v>
      </c>
      <c r="E656" s="182">
        <f>'Minor Minerals'!E465</f>
        <v>3293695.62</v>
      </c>
      <c r="F656" s="182">
        <f>'Minor Minerals'!F465</f>
        <v>876656793.79999995</v>
      </c>
      <c r="G656" s="182">
        <f>'Minor Minerals'!G465</f>
        <v>165382599.25</v>
      </c>
      <c r="H656" s="182">
        <f>'Minor Minerals'!H465</f>
        <v>1156</v>
      </c>
    </row>
    <row r="657" spans="1:15" s="304" customFormat="1" ht="17.100000000000001" customHeight="1" x14ac:dyDescent="0.2">
      <c r="A657" s="589">
        <v>27</v>
      </c>
      <c r="B657" s="184" t="s">
        <v>66</v>
      </c>
      <c r="C657" s="182">
        <f>'Minor Minerals'!C484</f>
        <v>50</v>
      </c>
      <c r="D657" s="182">
        <f>'Minor Minerals'!D484</f>
        <v>1024.6600000000001</v>
      </c>
      <c r="E657" s="182">
        <f>'Minor Minerals'!E484</f>
        <v>1988377.3824100001</v>
      </c>
      <c r="F657" s="182">
        <f>'Minor Minerals'!F484</f>
        <v>559996868.6500001</v>
      </c>
      <c r="G657" s="182">
        <f>'Minor Minerals'!G484</f>
        <v>108273658.7</v>
      </c>
      <c r="H657" s="182">
        <f>'Minor Minerals'!H484</f>
        <v>20662</v>
      </c>
    </row>
    <row r="658" spans="1:15" s="304" customFormat="1" ht="17.100000000000001" customHeight="1" x14ac:dyDescent="0.2">
      <c r="A658" s="589">
        <v>28</v>
      </c>
      <c r="B658" s="184" t="s">
        <v>38</v>
      </c>
      <c r="C658" s="182">
        <f>'Minor Minerals'!C492</f>
        <v>8</v>
      </c>
      <c r="D658" s="182">
        <f>'Minor Minerals'!D492</f>
        <v>201.53</v>
      </c>
      <c r="E658" s="182">
        <f>'Minor Minerals'!E492</f>
        <v>49164.7</v>
      </c>
      <c r="F658" s="182">
        <f>'Minor Minerals'!F492</f>
        <v>74496071.040000007</v>
      </c>
      <c r="G658" s="182">
        <f>'Minor Minerals'!G492</f>
        <v>6825313</v>
      </c>
      <c r="H658" s="182">
        <f>'Minor Minerals'!H492</f>
        <v>237</v>
      </c>
    </row>
    <row r="659" spans="1:15" s="304" customFormat="1" ht="17.100000000000001" customHeight="1" x14ac:dyDescent="0.2">
      <c r="A659" s="589">
        <v>29</v>
      </c>
      <c r="B659" s="183" t="s">
        <v>67</v>
      </c>
      <c r="C659" s="186">
        <f>'Minor Minerals'!C508</f>
        <v>33</v>
      </c>
      <c r="D659" s="186">
        <f>'Minor Minerals'!D508</f>
        <v>617.09169999999995</v>
      </c>
      <c r="E659" s="186">
        <f>'Minor Minerals'!E508</f>
        <v>341408.42999999993</v>
      </c>
      <c r="F659" s="186">
        <f>'Minor Minerals'!F508</f>
        <v>93850692.450000003</v>
      </c>
      <c r="G659" s="186">
        <f>'Minor Minerals'!G508</f>
        <v>30925807.800000001</v>
      </c>
      <c r="H659" s="186">
        <f>'Minor Minerals'!H508</f>
        <v>397</v>
      </c>
    </row>
    <row r="660" spans="1:15" s="304" customFormat="1" ht="17.100000000000001" customHeight="1" x14ac:dyDescent="0.2">
      <c r="A660" s="589">
        <v>30</v>
      </c>
      <c r="B660" s="183" t="s">
        <v>39</v>
      </c>
      <c r="C660" s="186">
        <f>'Minor Minerals'!C538</f>
        <v>660</v>
      </c>
      <c r="D660" s="186">
        <f>'Minor Minerals'!D538</f>
        <v>3707.29</v>
      </c>
      <c r="E660" s="186">
        <f>'Minor Minerals'!E538</f>
        <v>3301070.1466700006</v>
      </c>
      <c r="F660" s="186">
        <f>'Minor Minerals'!F538</f>
        <v>1719305894.4666998</v>
      </c>
      <c r="G660" s="186">
        <f>'Minor Minerals'!G538</f>
        <v>265598421.88</v>
      </c>
      <c r="H660" s="186">
        <f>'Minor Minerals'!H538</f>
        <v>4298</v>
      </c>
    </row>
    <row r="661" spans="1:15" s="304" customFormat="1" ht="17.100000000000001" customHeight="1" x14ac:dyDescent="0.2">
      <c r="A661" s="589">
        <v>31</v>
      </c>
      <c r="B661" s="184" t="s">
        <v>68</v>
      </c>
      <c r="C661" s="182">
        <f>'Minor Minerals'!C546</f>
        <v>174</v>
      </c>
      <c r="D661" s="182">
        <f>'Minor Minerals'!D546</f>
        <v>189.41</v>
      </c>
      <c r="E661" s="182">
        <f>'Minor Minerals'!E546</f>
        <v>2795284.06</v>
      </c>
      <c r="F661" s="182">
        <f>'Minor Minerals'!F546</f>
        <v>350214940.30000001</v>
      </c>
      <c r="G661" s="182">
        <f>'Minor Minerals'!G546</f>
        <v>137282328</v>
      </c>
      <c r="H661" s="182">
        <f>'Minor Minerals'!H546</f>
        <v>695</v>
      </c>
    </row>
    <row r="662" spans="1:15" s="304" customFormat="1" ht="17.100000000000001" customHeight="1" x14ac:dyDescent="0.2">
      <c r="A662" s="589">
        <v>32</v>
      </c>
      <c r="B662" s="183" t="s">
        <v>69</v>
      </c>
      <c r="C662" s="182">
        <f>'Minor Minerals'!C552</f>
        <v>0</v>
      </c>
      <c r="D662" s="182">
        <f>'Minor Minerals'!D552</f>
        <v>0</v>
      </c>
      <c r="E662" s="182">
        <f>'Minor Minerals'!E552</f>
        <v>0</v>
      </c>
      <c r="F662" s="182">
        <f>'Minor Minerals'!F552</f>
        <v>0</v>
      </c>
      <c r="G662" s="182">
        <f>'Minor Minerals'!G552</f>
        <v>0</v>
      </c>
      <c r="H662" s="182">
        <f>'Minor Minerals'!H552</f>
        <v>0</v>
      </c>
    </row>
    <row r="663" spans="1:15" s="304" customFormat="1" ht="17.100000000000001" customHeight="1" x14ac:dyDescent="0.2">
      <c r="A663" s="589">
        <v>33</v>
      </c>
      <c r="B663" s="183" t="s">
        <v>70</v>
      </c>
      <c r="C663" s="182">
        <f>'Minor Minerals'!C576</f>
        <v>1067</v>
      </c>
      <c r="D663" s="182">
        <f>'Minor Minerals'!D576</f>
        <v>4958.2933000000003</v>
      </c>
      <c r="E663" s="182">
        <f>'Minor Minerals'!E576</f>
        <v>10443925.206470599</v>
      </c>
      <c r="F663" s="182">
        <f>'Minor Minerals'!F576</f>
        <v>8321904198</v>
      </c>
      <c r="G663" s="182">
        <f>'Minor Minerals'!G576</f>
        <v>2404563108.1999998</v>
      </c>
      <c r="H663" s="182">
        <f>'Minor Minerals'!H576</f>
        <v>47001</v>
      </c>
    </row>
    <row r="664" spans="1:15" s="304" customFormat="1" ht="17.100000000000001" customHeight="1" x14ac:dyDescent="0.2">
      <c r="A664" s="589">
        <v>34</v>
      </c>
      <c r="B664" s="183" t="s">
        <v>71</v>
      </c>
      <c r="C664" s="182">
        <f>'Minor Minerals'!C584</f>
        <v>225</v>
      </c>
      <c r="D664" s="182">
        <f>'Minor Minerals'!D584</f>
        <v>276.40999999999997</v>
      </c>
      <c r="E664" s="182">
        <f>'Minor Minerals'!E584</f>
        <v>467201.52</v>
      </c>
      <c r="F664" s="182">
        <f>'Minor Minerals'!F584</f>
        <v>754322904.74250257</v>
      </c>
      <c r="G664" s="182">
        <f>'Minor Minerals'!G584</f>
        <v>157903000</v>
      </c>
      <c r="H664" s="182">
        <f>'Minor Minerals'!H584</f>
        <v>2028</v>
      </c>
    </row>
    <row r="665" spans="1:15" s="304" customFormat="1" ht="17.100000000000001" customHeight="1" x14ac:dyDescent="0.2">
      <c r="A665" s="589">
        <v>35</v>
      </c>
      <c r="B665" s="183" t="s">
        <v>43</v>
      </c>
      <c r="C665" s="182">
        <f>'Minor Minerals'!C608</f>
        <v>314</v>
      </c>
      <c r="D665" s="182">
        <f>'Minor Minerals'!D608</f>
        <v>2347.2139999999999</v>
      </c>
      <c r="E665" s="182">
        <f>'Minor Minerals'!E608</f>
        <v>3902238.3</v>
      </c>
      <c r="F665" s="182">
        <f>'Minor Minerals'!F608</f>
        <v>2029904013.79</v>
      </c>
      <c r="G665" s="182">
        <f>'Minor Minerals'!G608</f>
        <v>277671463.64999998</v>
      </c>
      <c r="H665" s="182">
        <f>'Minor Minerals'!H608</f>
        <v>1043</v>
      </c>
    </row>
    <row r="666" spans="1:15" s="304" customFormat="1" ht="17.100000000000001" customHeight="1" x14ac:dyDescent="0.2">
      <c r="A666" s="589">
        <v>36</v>
      </c>
      <c r="B666" s="183" t="s">
        <v>72</v>
      </c>
      <c r="C666" s="182">
        <f>'Minor Minerals'!C617</f>
        <v>13</v>
      </c>
      <c r="D666" s="182">
        <f>'Minor Minerals'!D617</f>
        <v>33.15</v>
      </c>
      <c r="E666" s="182">
        <f>'Minor Minerals'!E617</f>
        <v>7751.12</v>
      </c>
      <c r="F666" s="182">
        <f>'Minor Minerals'!F617</f>
        <v>15502240</v>
      </c>
      <c r="G666" s="182">
        <f>'Minor Minerals'!G617</f>
        <v>2844588.8200000003</v>
      </c>
      <c r="H666" s="182">
        <f>'Minor Minerals'!H617</f>
        <v>30</v>
      </c>
    </row>
    <row r="667" spans="1:15" s="304" customFormat="1" ht="17.100000000000001" customHeight="1" x14ac:dyDescent="0.2">
      <c r="A667" s="589">
        <v>37</v>
      </c>
      <c r="B667" s="183" t="s">
        <v>45</v>
      </c>
      <c r="C667" s="182">
        <f>'Minor Minerals'!C637</f>
        <v>177</v>
      </c>
      <c r="D667" s="182">
        <f>'Minor Minerals'!D637</f>
        <v>6525.4900000000007</v>
      </c>
      <c r="E667" s="182">
        <f>'Minor Minerals'!E637</f>
        <v>1961734.32</v>
      </c>
      <c r="F667" s="182">
        <f>'Minor Minerals'!F637</f>
        <v>2653097685.5</v>
      </c>
      <c r="G667" s="182">
        <f>'Minor Minerals'!G637</f>
        <v>205759082.25</v>
      </c>
      <c r="H667" s="182">
        <f>'Minor Minerals'!H637</f>
        <v>2492</v>
      </c>
    </row>
    <row r="668" spans="1:15" s="304" customFormat="1" ht="17.100000000000001" customHeight="1" x14ac:dyDescent="0.2">
      <c r="A668" s="185"/>
      <c r="B668" s="183" t="s">
        <v>74</v>
      </c>
      <c r="C668" s="182">
        <f>'Minor Minerals'!C697</f>
        <v>0</v>
      </c>
      <c r="D668" s="182">
        <f>'Minor Minerals'!D697</f>
        <v>0</v>
      </c>
      <c r="E668" s="182">
        <f>'Minor Minerals'!E697</f>
        <v>0</v>
      </c>
      <c r="F668" s="182">
        <f>'Minor Minerals'!F697</f>
        <v>0</v>
      </c>
      <c r="G668" s="182">
        <f>'Minor Minerals'!G697</f>
        <v>1471258702.76</v>
      </c>
      <c r="H668" s="182">
        <f>'Minor Minerals'!H697</f>
        <v>0</v>
      </c>
    </row>
    <row r="669" spans="1:15" s="304" customFormat="1" ht="17.100000000000001" customHeight="1" x14ac:dyDescent="0.2">
      <c r="A669" s="185"/>
      <c r="B669" s="183" t="s">
        <v>48</v>
      </c>
      <c r="C669" s="186">
        <f>'Minor Minerals'!C797</f>
        <v>0</v>
      </c>
      <c r="D669" s="186">
        <f>'Minor Minerals'!D797</f>
        <v>0</v>
      </c>
      <c r="E669" s="186">
        <f>'Minor Minerals'!E797</f>
        <v>0</v>
      </c>
      <c r="F669" s="186">
        <f>'Minor Minerals'!F797</f>
        <v>0</v>
      </c>
      <c r="G669" s="186">
        <f>'Minor Minerals'!G797</f>
        <v>4511264649.6999998</v>
      </c>
      <c r="H669" s="186">
        <f>'Minor Minerals'!H797</f>
        <v>0</v>
      </c>
    </row>
    <row r="670" spans="1:15" ht="17.100000000000001" customHeight="1" x14ac:dyDescent="0.25">
      <c r="A670" s="587"/>
      <c r="B670" s="588" t="s">
        <v>49</v>
      </c>
      <c r="C670" s="292">
        <f t="shared" ref="C670:H670" si="74">SUM(C631:C669)</f>
        <v>16484</v>
      </c>
      <c r="D670" s="292">
        <f t="shared" si="74"/>
        <v>179640.80849999998</v>
      </c>
      <c r="E670" s="292">
        <f t="shared" si="74"/>
        <v>351991806.53559351</v>
      </c>
      <c r="F670" s="292">
        <f t="shared" si="74"/>
        <v>124024940014.76526</v>
      </c>
      <c r="G670" s="292">
        <f>SUM(G631:G669)</f>
        <v>29276289121.459003</v>
      </c>
      <c r="H670" s="292">
        <f t="shared" si="74"/>
        <v>239997</v>
      </c>
      <c r="I670" s="694">
        <f>'Minor Minerals'!C798</f>
        <v>16484</v>
      </c>
      <c r="J670" s="694">
        <f>'Minor Minerals'!D798</f>
        <v>179640.80849999998</v>
      </c>
      <c r="K670" s="694">
        <f>'Minor Minerals'!E798</f>
        <v>351991806.53559351</v>
      </c>
      <c r="L670" s="694">
        <f>'Minor Minerals'!F798</f>
        <v>124024940014.76526</v>
      </c>
      <c r="M670" s="694">
        <f>'Minor Minerals'!G798</f>
        <v>29276289121.459003</v>
      </c>
      <c r="N670" s="694">
        <f>'Minor Minerals'!H798</f>
        <v>239997</v>
      </c>
    </row>
    <row r="671" spans="1:15" x14ac:dyDescent="0.25">
      <c r="A671" s="127"/>
      <c r="B671" s="127"/>
      <c r="C671" s="127"/>
      <c r="D671" s="127"/>
      <c r="E671" s="127"/>
      <c r="F671" s="127"/>
      <c r="G671" s="127"/>
      <c r="H671" s="127"/>
      <c r="J671" s="136">
        <f t="shared" ref="J671:O671" si="75">C670-I670</f>
        <v>0</v>
      </c>
      <c r="K671" s="136">
        <f t="shared" si="75"/>
        <v>0</v>
      </c>
      <c r="L671" s="136">
        <f t="shared" si="75"/>
        <v>0</v>
      </c>
      <c r="M671" s="136">
        <f t="shared" si="75"/>
        <v>0</v>
      </c>
      <c r="N671" s="136">
        <f t="shared" si="75"/>
        <v>0</v>
      </c>
      <c r="O671" s="136">
        <f t="shared" si="75"/>
        <v>0</v>
      </c>
    </row>
    <row r="672" spans="1:15" x14ac:dyDescent="0.25">
      <c r="B672" s="163"/>
    </row>
    <row r="673" spans="2:8" x14ac:dyDescent="0.25">
      <c r="B673" s="163" t="s">
        <v>422</v>
      </c>
      <c r="C673" s="136">
        <f>'Minor Minerals'!C798</f>
        <v>16484</v>
      </c>
      <c r="D673" s="136">
        <f>'Minor Minerals'!D798</f>
        <v>179640.80849999998</v>
      </c>
      <c r="E673" s="136">
        <f>'Minor Minerals'!E798</f>
        <v>351991806.53559351</v>
      </c>
      <c r="F673" s="136">
        <f>'Minor Minerals'!F798</f>
        <v>124024940014.76526</v>
      </c>
      <c r="G673" s="136">
        <f>'Minor Minerals'!G798</f>
        <v>29276289121.459003</v>
      </c>
      <c r="H673" s="136">
        <f>'Minor Minerals'!H798</f>
        <v>239997</v>
      </c>
    </row>
    <row r="675" spans="2:8" x14ac:dyDescent="0.25">
      <c r="B675" s="163" t="s">
        <v>423</v>
      </c>
      <c r="C675" s="136">
        <f>Distt.Minor!C629</f>
        <v>16484</v>
      </c>
      <c r="D675" s="136">
        <f>Distt.Minor!D629</f>
        <v>179639.80850000001</v>
      </c>
      <c r="E675" s="136">
        <f>Distt.Minor!E629</f>
        <v>351991806.53559363</v>
      </c>
      <c r="F675" s="136">
        <f>Distt.Minor!F629</f>
        <v>124024940014.76524</v>
      </c>
      <c r="G675" s="136">
        <f>Distt.Minor!G629</f>
        <v>29276289121.459007</v>
      </c>
      <c r="H675" s="136">
        <f>Distt.Minor!H629</f>
        <v>239997</v>
      </c>
    </row>
    <row r="677" spans="2:8" x14ac:dyDescent="0.25">
      <c r="C677" s="136">
        <f t="shared" ref="C677:H677" si="76">C673-C670</f>
        <v>0</v>
      </c>
      <c r="D677" s="136">
        <f t="shared" si="76"/>
        <v>0</v>
      </c>
      <c r="E677" s="136">
        <f t="shared" si="76"/>
        <v>0</v>
      </c>
      <c r="F677" s="136">
        <f t="shared" si="76"/>
        <v>0</v>
      </c>
      <c r="G677" s="136">
        <f>G673-G675</f>
        <v>0</v>
      </c>
      <c r="H677" s="136">
        <f t="shared" si="76"/>
        <v>0</v>
      </c>
    </row>
    <row r="678" spans="2:8" x14ac:dyDescent="0.25">
      <c r="G678" s="136"/>
    </row>
  </sheetData>
  <sortState ref="A436:B438">
    <sortCondition ref="A436"/>
  </sortState>
  <mergeCells count="166">
    <mergeCell ref="A10:B10"/>
    <mergeCell ref="A12:H12"/>
    <mergeCell ref="A13:A14"/>
    <mergeCell ref="B13:B14"/>
    <mergeCell ref="A17:B17"/>
    <mergeCell ref="A20:A21"/>
    <mergeCell ref="B20:B21"/>
    <mergeCell ref="A1:H1"/>
    <mergeCell ref="A2:H2"/>
    <mergeCell ref="A3:H3"/>
    <mergeCell ref="A5:H5"/>
    <mergeCell ref="A6:A7"/>
    <mergeCell ref="B6:B7"/>
    <mergeCell ref="A64:B64"/>
    <mergeCell ref="A66:H66"/>
    <mergeCell ref="A67:A68"/>
    <mergeCell ref="B67:B68"/>
    <mergeCell ref="A80:B80"/>
    <mergeCell ref="A83:A84"/>
    <mergeCell ref="B83:B84"/>
    <mergeCell ref="A25:B25"/>
    <mergeCell ref="A28:A29"/>
    <mergeCell ref="B28:B29"/>
    <mergeCell ref="A51:B51"/>
    <mergeCell ref="A53:H53"/>
    <mergeCell ref="A54:A55"/>
    <mergeCell ref="B54:B55"/>
    <mergeCell ref="B82:H82"/>
    <mergeCell ref="B27:H27"/>
    <mergeCell ref="A107:B107"/>
    <mergeCell ref="A110:A111"/>
    <mergeCell ref="B110:B111"/>
    <mergeCell ref="A123:B123"/>
    <mergeCell ref="A125:H125"/>
    <mergeCell ref="A87:B87"/>
    <mergeCell ref="A90:A91"/>
    <mergeCell ref="B90:B91"/>
    <mergeCell ref="A94:B94"/>
    <mergeCell ref="A96:H96"/>
    <mergeCell ref="A97:A98"/>
    <mergeCell ref="B97:B98"/>
    <mergeCell ref="A89:H89"/>
    <mergeCell ref="B109:H109"/>
    <mergeCell ref="A141:B141"/>
    <mergeCell ref="A145:A146"/>
    <mergeCell ref="B145:B146"/>
    <mergeCell ref="A166:B166"/>
    <mergeCell ref="A168:H168"/>
    <mergeCell ref="A169:A170"/>
    <mergeCell ref="B169:B170"/>
    <mergeCell ref="A126:A127"/>
    <mergeCell ref="B126:B127"/>
    <mergeCell ref="A130:B130"/>
    <mergeCell ref="A133:A134"/>
    <mergeCell ref="B133:B134"/>
    <mergeCell ref="A132:H132"/>
    <mergeCell ref="A144:H144"/>
    <mergeCell ref="A196:A197"/>
    <mergeCell ref="B196:B197"/>
    <mergeCell ref="A230:A231"/>
    <mergeCell ref="B230:B231"/>
    <mergeCell ref="A247:B247"/>
    <mergeCell ref="A250:A251"/>
    <mergeCell ref="B250:B251"/>
    <mergeCell ref="A180:B180"/>
    <mergeCell ref="A189:H189"/>
    <mergeCell ref="A190:A191"/>
    <mergeCell ref="B190:B191"/>
    <mergeCell ref="A193:B193"/>
    <mergeCell ref="A229:H229"/>
    <mergeCell ref="A249:H249"/>
    <mergeCell ref="A182:H182"/>
    <mergeCell ref="A183:A184"/>
    <mergeCell ref="B183:B184"/>
    <mergeCell ref="A187:B187"/>
    <mergeCell ref="A195:H195"/>
    <mergeCell ref="A319:B319"/>
    <mergeCell ref="A321:H321"/>
    <mergeCell ref="A322:A323"/>
    <mergeCell ref="B322:B323"/>
    <mergeCell ref="A329:B329"/>
    <mergeCell ref="A331:H331"/>
    <mergeCell ref="A258:B258"/>
    <mergeCell ref="A261:A262"/>
    <mergeCell ref="B261:B262"/>
    <mergeCell ref="A283:B283"/>
    <mergeCell ref="A285:H285"/>
    <mergeCell ref="A286:A287"/>
    <mergeCell ref="B286:B287"/>
    <mergeCell ref="A260:H260"/>
    <mergeCell ref="A360:B360"/>
    <mergeCell ref="A362:H362"/>
    <mergeCell ref="A363:A364"/>
    <mergeCell ref="B363:B364"/>
    <mergeCell ref="A377:B377"/>
    <mergeCell ref="A379:H379"/>
    <mergeCell ref="A332:A333"/>
    <mergeCell ref="B332:B333"/>
    <mergeCell ref="A336:B336"/>
    <mergeCell ref="A338:H338"/>
    <mergeCell ref="A339:A340"/>
    <mergeCell ref="B339:B340"/>
    <mergeCell ref="A410:H410"/>
    <mergeCell ref="A411:A412"/>
    <mergeCell ref="B411:B412"/>
    <mergeCell ref="A416:B416"/>
    <mergeCell ref="A419:A420"/>
    <mergeCell ref="B419:B420"/>
    <mergeCell ref="A380:A381"/>
    <mergeCell ref="B380:B381"/>
    <mergeCell ref="A391:B391"/>
    <mergeCell ref="A394:A395"/>
    <mergeCell ref="B394:B395"/>
    <mergeCell ref="A408:B408"/>
    <mergeCell ref="A393:H393"/>
    <mergeCell ref="A418:H418"/>
    <mergeCell ref="A459:B459"/>
    <mergeCell ref="A462:A463"/>
    <mergeCell ref="B462:B463"/>
    <mergeCell ref="A465:B465"/>
    <mergeCell ref="A469:A470"/>
    <mergeCell ref="B469:B470"/>
    <mergeCell ref="A430:B430"/>
    <mergeCell ref="A432:H432"/>
    <mergeCell ref="A433:A434"/>
    <mergeCell ref="B433:B434"/>
    <mergeCell ref="A451:B451"/>
    <mergeCell ref="A454:A455"/>
    <mergeCell ref="B454:B455"/>
    <mergeCell ref="A468:H468"/>
    <mergeCell ref="A461:H461"/>
    <mergeCell ref="A453:H453"/>
    <mergeCell ref="A515:B515"/>
    <mergeCell ref="A518:A519"/>
    <mergeCell ref="B518:B519"/>
    <mergeCell ref="A524:B524"/>
    <mergeCell ref="A527:A528"/>
    <mergeCell ref="B527:B528"/>
    <mergeCell ref="A487:B487"/>
    <mergeCell ref="A490:A491"/>
    <mergeCell ref="B490:B491"/>
    <mergeCell ref="A494:B494"/>
    <mergeCell ref="A497:A498"/>
    <mergeCell ref="B497:B498"/>
    <mergeCell ref="A489:H489"/>
    <mergeCell ref="A496:H496"/>
    <mergeCell ref="A517:H517"/>
    <mergeCell ref="A526:H526"/>
    <mergeCell ref="A588:A589"/>
    <mergeCell ref="B588:B589"/>
    <mergeCell ref="A625:H625"/>
    <mergeCell ref="A626:H626"/>
    <mergeCell ref="A627:H627"/>
    <mergeCell ref="A629:A630"/>
    <mergeCell ref="B629:B630"/>
    <mergeCell ref="A541:B541"/>
    <mergeCell ref="A544:A545"/>
    <mergeCell ref="B544:B545"/>
    <mergeCell ref="A547:B547"/>
    <mergeCell ref="A550:A551"/>
    <mergeCell ref="B550:B551"/>
    <mergeCell ref="A623:B623"/>
    <mergeCell ref="A585:B585"/>
    <mergeCell ref="A543:H543"/>
    <mergeCell ref="A549:H549"/>
    <mergeCell ref="A587:H587"/>
  </mergeCells>
  <pageMargins left="0.7" right="0.7" top="0.75" bottom="0.75" header="0.3" footer="0.3"/>
  <pageSetup scale="79" orientation="portrait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J18" sqref="J18"/>
    </sheetView>
  </sheetViews>
  <sheetFormatPr defaultRowHeight="15" x14ac:dyDescent="0.25"/>
  <cols>
    <col min="1" max="1" width="6.5703125" bestFit="1" customWidth="1"/>
    <col min="2" max="2" width="18.7109375" bestFit="1" customWidth="1"/>
    <col min="3" max="3" width="25.85546875" customWidth="1"/>
    <col min="4" max="4" width="17.85546875" customWidth="1"/>
    <col min="5" max="5" width="17.140625" customWidth="1"/>
    <col min="6" max="6" width="18.85546875" customWidth="1"/>
  </cols>
  <sheetData>
    <row r="1" spans="1:6" ht="27" x14ac:dyDescent="0.25">
      <c r="A1" s="1347" t="s">
        <v>179</v>
      </c>
      <c r="B1" s="1347"/>
      <c r="C1" s="1347"/>
      <c r="D1" s="1347"/>
      <c r="E1" s="1347"/>
      <c r="F1" s="1347"/>
    </row>
    <row r="2" spans="1:6" ht="20.25" x14ac:dyDescent="0.25">
      <c r="A2" s="1348" t="str">
        <f>'Distt. Minor Minerals'!A3:H3</f>
        <v>Financial Year 2022-23</v>
      </c>
      <c r="B2" s="1348"/>
      <c r="C2" s="1348"/>
      <c r="D2" s="1348"/>
      <c r="E2" s="1348"/>
      <c r="F2" s="1348"/>
    </row>
    <row r="5" spans="1:6" ht="24" x14ac:dyDescent="0.35">
      <c r="A5" s="1346" t="s">
        <v>617</v>
      </c>
      <c r="B5" s="1346"/>
      <c r="C5" s="1346"/>
      <c r="D5" s="1346"/>
      <c r="E5" s="1346"/>
      <c r="F5" s="1346"/>
    </row>
    <row r="7" spans="1:6" ht="63" customHeight="1" x14ac:dyDescent="0.25">
      <c r="A7" s="80" t="s">
        <v>291</v>
      </c>
      <c r="B7" s="81" t="s">
        <v>292</v>
      </c>
      <c r="C7" s="81" t="s">
        <v>608</v>
      </c>
      <c r="D7" s="81" t="s">
        <v>293</v>
      </c>
      <c r="E7" s="81" t="s">
        <v>294</v>
      </c>
      <c r="F7" s="81" t="s">
        <v>295</v>
      </c>
    </row>
    <row r="8" spans="1:6" ht="20.25" x14ac:dyDescent="0.3">
      <c r="A8" s="631">
        <v>1</v>
      </c>
      <c r="B8" s="632" t="s">
        <v>296</v>
      </c>
      <c r="C8" s="633"/>
      <c r="D8" s="634"/>
      <c r="E8" s="634"/>
      <c r="F8" s="634"/>
    </row>
    <row r="9" spans="1:6" ht="20.25" x14ac:dyDescent="0.3">
      <c r="A9" s="631">
        <v>2</v>
      </c>
      <c r="B9" s="632" t="s">
        <v>297</v>
      </c>
      <c r="C9" s="633"/>
      <c r="D9" s="634"/>
      <c r="E9" s="633"/>
      <c r="F9" s="634"/>
    </row>
    <row r="10" spans="1:6" ht="20.25" x14ac:dyDescent="0.3">
      <c r="A10" s="631">
        <v>3</v>
      </c>
      <c r="B10" s="632" t="s">
        <v>298</v>
      </c>
      <c r="C10" s="634"/>
      <c r="D10" s="634"/>
      <c r="E10" s="633"/>
      <c r="F10" s="634"/>
    </row>
    <row r="11" spans="1:6" ht="20.25" x14ac:dyDescent="0.3">
      <c r="A11" s="631">
        <v>4</v>
      </c>
      <c r="B11" s="632" t="s">
        <v>299</v>
      </c>
      <c r="C11" s="634"/>
      <c r="D11" s="634"/>
      <c r="E11" s="633"/>
      <c r="F11" s="634"/>
    </row>
    <row r="12" spans="1:6" ht="20.25" x14ac:dyDescent="0.3">
      <c r="A12" s="631">
        <v>5</v>
      </c>
      <c r="B12" s="632" t="s">
        <v>300</v>
      </c>
      <c r="C12" s="633"/>
      <c r="D12" s="634"/>
      <c r="E12" s="633"/>
      <c r="F12" s="634"/>
    </row>
    <row r="13" spans="1:6" ht="20.25" x14ac:dyDescent="0.3">
      <c r="A13" s="631">
        <v>6</v>
      </c>
      <c r="B13" s="632" t="s">
        <v>377</v>
      </c>
      <c r="C13" s="634"/>
      <c r="D13" s="634"/>
      <c r="E13" s="633"/>
      <c r="F13" s="634"/>
    </row>
    <row r="14" spans="1:6" ht="30.75" x14ac:dyDescent="0.45">
      <c r="A14" s="82"/>
      <c r="B14" s="83" t="s">
        <v>301</v>
      </c>
      <c r="C14" s="84">
        <f>SUM(C8:C13)</f>
        <v>0</v>
      </c>
      <c r="D14" s="84">
        <f>SUM(D8:D13)</f>
        <v>0</v>
      </c>
      <c r="E14" s="84">
        <f>SUM(E8:E13)</f>
        <v>0</v>
      </c>
      <c r="F14" s="84">
        <f>SUM(F8:F13)</f>
        <v>0</v>
      </c>
    </row>
  </sheetData>
  <mergeCells count="3">
    <mergeCell ref="A5:F5"/>
    <mergeCell ref="A1:F1"/>
    <mergeCell ref="A2:F2"/>
  </mergeCells>
  <pageMargins left="0.7" right="0.7" top="0.75" bottom="0.75" header="0.3" footer="0.3"/>
  <pageSetup scale="8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view="pageBreakPreview" zoomScale="60" workbookViewId="0">
      <selection activeCell="B31" sqref="B31"/>
    </sheetView>
  </sheetViews>
  <sheetFormatPr defaultRowHeight="15" x14ac:dyDescent="0.25"/>
  <cols>
    <col min="2" max="2" width="39.7109375" customWidth="1"/>
    <col min="3" max="3" width="27.140625" customWidth="1"/>
    <col min="4" max="4" width="24.42578125" customWidth="1"/>
    <col min="5" max="5" width="24" customWidth="1"/>
  </cols>
  <sheetData>
    <row r="1" spans="1:8" ht="31.5" customHeight="1" x14ac:dyDescent="0.25">
      <c r="A1" s="1347" t="s">
        <v>179</v>
      </c>
      <c r="B1" s="1347"/>
      <c r="C1" s="1347"/>
      <c r="D1" s="1347"/>
      <c r="E1" s="1347"/>
    </row>
    <row r="2" spans="1:8" ht="27" x14ac:dyDescent="0.25">
      <c r="A2" s="1351" t="str">
        <f>Categorywise!A2</f>
        <v>Financial Year 2022-23</v>
      </c>
      <c r="B2" s="1351"/>
      <c r="C2" s="1351"/>
      <c r="D2" s="1351"/>
      <c r="E2" s="1351"/>
    </row>
    <row r="3" spans="1:8" ht="22.5" x14ac:dyDescent="0.25">
      <c r="A3" s="1304"/>
      <c r="B3" s="1304"/>
      <c r="C3" s="1304"/>
      <c r="D3" s="1304"/>
      <c r="E3" s="1304"/>
    </row>
    <row r="5" spans="1:8" x14ac:dyDescent="0.25">
      <c r="A5" s="1367" t="s">
        <v>302</v>
      </c>
      <c r="B5" s="1369" t="s">
        <v>303</v>
      </c>
      <c r="C5" s="1365" t="s">
        <v>304</v>
      </c>
      <c r="D5" s="1365" t="s">
        <v>305</v>
      </c>
      <c r="E5" s="1365" t="s">
        <v>306</v>
      </c>
    </row>
    <row r="6" spans="1:8" ht="45.75" customHeight="1" x14ac:dyDescent="0.25">
      <c r="A6" s="1368"/>
      <c r="B6" s="1369"/>
      <c r="C6" s="1366"/>
      <c r="D6" s="1366"/>
      <c r="E6" s="1366"/>
    </row>
    <row r="7" spans="1:8" ht="27.75" x14ac:dyDescent="0.4">
      <c r="A7" s="97">
        <v>1</v>
      </c>
      <c r="B7" s="110" t="s">
        <v>307</v>
      </c>
      <c r="C7" s="1370"/>
      <c r="D7" s="1371"/>
      <c r="E7" s="1372"/>
    </row>
    <row r="8" spans="1:8" ht="26.25" x14ac:dyDescent="0.4">
      <c r="A8" s="104">
        <v>1</v>
      </c>
      <c r="B8" s="105" t="s">
        <v>308</v>
      </c>
      <c r="C8" s="87">
        <f>'Office Major'!C21</f>
        <v>6</v>
      </c>
      <c r="D8" s="87">
        <f>'Office Minor'!C37</f>
        <v>586</v>
      </c>
      <c r="E8" s="87">
        <f>O8</f>
        <v>0</v>
      </c>
    </row>
    <row r="9" spans="1:8" ht="26.25" x14ac:dyDescent="0.4">
      <c r="A9" s="104">
        <v>2</v>
      </c>
      <c r="B9" s="105" t="s">
        <v>309</v>
      </c>
      <c r="C9" s="87">
        <v>0</v>
      </c>
      <c r="D9" s="87">
        <f>'Office Minor'!C504</f>
        <v>160</v>
      </c>
      <c r="E9" s="87">
        <f>QL!D20</f>
        <v>720</v>
      </c>
    </row>
    <row r="10" spans="1:8" ht="26.25" x14ac:dyDescent="0.4">
      <c r="A10" s="104">
        <v>3</v>
      </c>
      <c r="B10" s="105" t="s">
        <v>310</v>
      </c>
      <c r="C10" s="87">
        <f>'Office Major'!C157</f>
        <v>6</v>
      </c>
      <c r="D10" s="87">
        <f>'Office Minor'!C521</f>
        <v>681</v>
      </c>
      <c r="E10" s="87">
        <f>QL!D9</f>
        <v>151</v>
      </c>
    </row>
    <row r="11" spans="1:8" ht="26.25" x14ac:dyDescent="0.4">
      <c r="A11" s="106">
        <v>4</v>
      </c>
      <c r="B11" s="105" t="s">
        <v>311</v>
      </c>
      <c r="C11" s="87">
        <f>'Office Major'!C51</f>
        <v>9</v>
      </c>
      <c r="D11" s="87">
        <f>'Office Minor'!C135</f>
        <v>235</v>
      </c>
      <c r="E11" s="88">
        <f>QL!D10</f>
        <v>42</v>
      </c>
    </row>
    <row r="12" spans="1:8" ht="26.25" x14ac:dyDescent="0.4">
      <c r="A12" s="106">
        <v>5</v>
      </c>
      <c r="B12" s="105" t="s">
        <v>312</v>
      </c>
      <c r="C12" s="87">
        <f>'Office Major'!C96</f>
        <v>4</v>
      </c>
      <c r="D12" s="87">
        <f>'Office Minor'!C324</f>
        <v>324</v>
      </c>
      <c r="E12" s="88">
        <f>QL!M16</f>
        <v>0</v>
      </c>
    </row>
    <row r="13" spans="1:8" ht="26.25" x14ac:dyDescent="0.4">
      <c r="A13" s="106">
        <v>6</v>
      </c>
      <c r="B13" s="105" t="s">
        <v>313</v>
      </c>
      <c r="C13" s="89">
        <f>'Office Major'!C194</f>
        <v>6</v>
      </c>
      <c r="D13" s="87">
        <f>'Office Minor'!C697</f>
        <v>484</v>
      </c>
      <c r="E13" s="88">
        <f>M13</f>
        <v>0</v>
      </c>
    </row>
    <row r="14" spans="1:8" ht="26.25" x14ac:dyDescent="0.4">
      <c r="A14" s="1352" t="s">
        <v>49</v>
      </c>
      <c r="B14" s="1353"/>
      <c r="C14" s="94">
        <f>SUM(C8:C13)</f>
        <v>31</v>
      </c>
      <c r="D14" s="94">
        <f>SUM(D8:D13)</f>
        <v>2470</v>
      </c>
      <c r="E14" s="94">
        <f>SUM(E8:E13)</f>
        <v>913</v>
      </c>
      <c r="H14" t="s">
        <v>642</v>
      </c>
    </row>
    <row r="15" spans="1:8" ht="27.75" x14ac:dyDescent="0.4">
      <c r="A15" s="107">
        <v>2</v>
      </c>
      <c r="B15" s="111" t="s">
        <v>314</v>
      </c>
      <c r="C15" s="1373"/>
      <c r="D15" s="1374"/>
      <c r="E15" s="1375"/>
    </row>
    <row r="16" spans="1:8" ht="26.25" x14ac:dyDescent="0.4">
      <c r="A16" s="105">
        <v>1</v>
      </c>
      <c r="B16" s="105" t="s">
        <v>315</v>
      </c>
      <c r="C16" s="91">
        <v>0</v>
      </c>
      <c r="D16" s="92">
        <f>'Office Minor'!C162</f>
        <v>410</v>
      </c>
      <c r="E16" s="93">
        <f>M19</f>
        <v>0</v>
      </c>
    </row>
    <row r="17" spans="1:5" ht="26.25" x14ac:dyDescent="0.4">
      <c r="A17" s="105">
        <v>2</v>
      </c>
      <c r="B17" s="105" t="s">
        <v>316</v>
      </c>
      <c r="C17" s="92">
        <v>0</v>
      </c>
      <c r="D17" s="92">
        <f>'Office Minor'!C295</f>
        <v>137</v>
      </c>
      <c r="E17" s="93">
        <f>M20</f>
        <v>0</v>
      </c>
    </row>
    <row r="18" spans="1:5" ht="26.25" x14ac:dyDescent="0.4">
      <c r="A18" s="105">
        <v>3</v>
      </c>
      <c r="B18" s="105" t="s">
        <v>317</v>
      </c>
      <c r="C18" s="92">
        <v>0</v>
      </c>
      <c r="D18" s="92">
        <f>'Office Minor'!C456</f>
        <v>275</v>
      </c>
      <c r="E18" s="93">
        <f>M21</f>
        <v>0</v>
      </c>
    </row>
    <row r="19" spans="1:5" ht="26.25" x14ac:dyDescent="0.4">
      <c r="A19" s="108">
        <v>4</v>
      </c>
      <c r="B19" s="105" t="s">
        <v>318</v>
      </c>
      <c r="C19" s="92">
        <v>0</v>
      </c>
      <c r="D19" s="92">
        <f>'Office Minor'!C647</f>
        <v>261</v>
      </c>
      <c r="E19" s="93">
        <f>M22</f>
        <v>0</v>
      </c>
    </row>
    <row r="20" spans="1:5" ht="26.25" x14ac:dyDescent="0.4">
      <c r="A20" s="108">
        <v>5</v>
      </c>
      <c r="B20" s="104" t="s">
        <v>319</v>
      </c>
      <c r="C20" s="87">
        <f>O19</f>
        <v>0</v>
      </c>
      <c r="D20" s="87">
        <f>'Office Minor'!C681</f>
        <v>142</v>
      </c>
      <c r="E20" s="93">
        <f>M23</f>
        <v>0</v>
      </c>
    </row>
    <row r="21" spans="1:5" ht="26.25" x14ac:dyDescent="0.4">
      <c r="A21" s="1352" t="s">
        <v>49</v>
      </c>
      <c r="B21" s="1353"/>
      <c r="C21" s="94">
        <f>SUM(C16:C20)</f>
        <v>0</v>
      </c>
      <c r="D21" s="94">
        <f>SUM(D16:D20)</f>
        <v>1225</v>
      </c>
      <c r="E21" s="94">
        <f>SUM(E16:E20)</f>
        <v>0</v>
      </c>
    </row>
    <row r="22" spans="1:5" ht="27.75" x14ac:dyDescent="0.4">
      <c r="A22" s="106">
        <v>3</v>
      </c>
      <c r="B22" s="112" t="s">
        <v>320</v>
      </c>
      <c r="C22" s="1357"/>
      <c r="D22" s="1358"/>
      <c r="E22" s="1359"/>
    </row>
    <row r="23" spans="1:5" ht="26.25" x14ac:dyDescent="0.4">
      <c r="A23" s="105">
        <v>1</v>
      </c>
      <c r="B23" s="105" t="s">
        <v>321</v>
      </c>
      <c r="C23" s="92">
        <f>'Office Major'!C72</f>
        <v>3</v>
      </c>
      <c r="D23" s="92">
        <f>'Office Minor'!C201</f>
        <v>342</v>
      </c>
      <c r="E23" s="93">
        <f>QL!D14</f>
        <v>34</v>
      </c>
    </row>
    <row r="24" spans="1:5" ht="26.25" x14ac:dyDescent="0.4">
      <c r="A24" s="105">
        <v>2</v>
      </c>
      <c r="B24" s="105" t="s">
        <v>322</v>
      </c>
      <c r="C24" s="92">
        <f>'Office Major'!C112</f>
        <v>12</v>
      </c>
      <c r="D24" s="92">
        <f>'Office Minor'!C355</f>
        <v>470</v>
      </c>
      <c r="E24" s="93">
        <v>0</v>
      </c>
    </row>
    <row r="25" spans="1:5" ht="26.25" x14ac:dyDescent="0.4">
      <c r="A25" s="105">
        <v>3</v>
      </c>
      <c r="B25" s="105" t="s">
        <v>323</v>
      </c>
      <c r="C25" s="92">
        <v>0</v>
      </c>
      <c r="D25" s="92">
        <f>'Office Minor'!C766</f>
        <v>9</v>
      </c>
      <c r="E25" s="93">
        <v>0</v>
      </c>
    </row>
    <row r="26" spans="1:5" ht="26.25" x14ac:dyDescent="0.4">
      <c r="A26" s="105">
        <v>4</v>
      </c>
      <c r="B26" s="104" t="s">
        <v>324</v>
      </c>
      <c r="C26" s="92">
        <v>0</v>
      </c>
      <c r="D26" s="92">
        <f>'Office Minor'!C238</f>
        <v>179</v>
      </c>
      <c r="E26" s="93">
        <f>QL!D7</f>
        <v>22</v>
      </c>
    </row>
    <row r="27" spans="1:5" ht="26.25" x14ac:dyDescent="0.4">
      <c r="A27" s="105">
        <v>5</v>
      </c>
      <c r="B27" s="104" t="s">
        <v>325</v>
      </c>
      <c r="C27" s="92">
        <v>0</v>
      </c>
      <c r="D27" s="92">
        <f>'Office Minor'!C334</f>
        <v>40</v>
      </c>
      <c r="E27" s="93">
        <f>I28</f>
        <v>0</v>
      </c>
    </row>
    <row r="28" spans="1:5" ht="26.25" x14ac:dyDescent="0.4">
      <c r="A28" s="1352" t="s">
        <v>49</v>
      </c>
      <c r="B28" s="1353"/>
      <c r="C28" s="94">
        <f>SUM(C23:C27)</f>
        <v>15</v>
      </c>
      <c r="D28" s="94">
        <f>SUM(D23:D27)</f>
        <v>1040</v>
      </c>
      <c r="E28" s="94">
        <f>SUM(E23:E27)</f>
        <v>56</v>
      </c>
    </row>
    <row r="29" spans="1:5" ht="27.75" x14ac:dyDescent="0.4">
      <c r="A29" s="106">
        <v>4</v>
      </c>
      <c r="B29" s="112" t="s">
        <v>326</v>
      </c>
      <c r="C29" s="92"/>
      <c r="D29" s="92"/>
      <c r="E29" s="93"/>
    </row>
    <row r="30" spans="1:5" ht="26.25" x14ac:dyDescent="0.4">
      <c r="A30" s="105">
        <v>1</v>
      </c>
      <c r="B30" s="105" t="s">
        <v>327</v>
      </c>
      <c r="C30" s="92">
        <f>'Office Major'!C105</f>
        <v>2</v>
      </c>
      <c r="D30" s="718">
        <f>'Office Minor'!C376</f>
        <v>823</v>
      </c>
      <c r="E30" s="93">
        <f>QL!O14</f>
        <v>0</v>
      </c>
    </row>
    <row r="31" spans="1:5" ht="26.25" x14ac:dyDescent="0.4">
      <c r="A31" s="105">
        <v>2</v>
      </c>
      <c r="B31" s="105" t="s">
        <v>328</v>
      </c>
      <c r="C31" s="92">
        <v>0</v>
      </c>
      <c r="D31" s="92">
        <f>'Office Minor'!C720</f>
        <v>218</v>
      </c>
      <c r="E31" s="93">
        <f>M32</f>
        <v>0</v>
      </c>
    </row>
    <row r="32" spans="1:5" ht="26.25" x14ac:dyDescent="0.4">
      <c r="A32" s="105">
        <v>3</v>
      </c>
      <c r="B32" s="105" t="s">
        <v>471</v>
      </c>
      <c r="C32" s="92">
        <f>'Office Major'!C27</f>
        <v>0</v>
      </c>
      <c r="D32" s="92">
        <f>'Office Minor'!C55</f>
        <v>317</v>
      </c>
      <c r="E32" s="93">
        <f>M32</f>
        <v>0</v>
      </c>
    </row>
    <row r="33" spans="1:5" ht="26.25" x14ac:dyDescent="0.4">
      <c r="A33" s="105">
        <v>4</v>
      </c>
      <c r="B33" s="109" t="s">
        <v>330</v>
      </c>
      <c r="C33" s="92">
        <f>'Office Major'!C126</f>
        <v>10</v>
      </c>
      <c r="D33" s="92">
        <f>'Office Minor'!C424</f>
        <v>419</v>
      </c>
      <c r="E33" s="93">
        <f>O34</f>
        <v>0</v>
      </c>
    </row>
    <row r="34" spans="1:5" ht="26.25" x14ac:dyDescent="0.4">
      <c r="A34" s="105">
        <v>5</v>
      </c>
      <c r="B34" s="105" t="s">
        <v>331</v>
      </c>
      <c r="C34" s="92">
        <f>'Office Major'!C84</f>
        <v>1</v>
      </c>
      <c r="D34" s="718">
        <f>'Office Minor'!C284</f>
        <v>122</v>
      </c>
      <c r="E34" s="93">
        <f>O34</f>
        <v>0</v>
      </c>
    </row>
    <row r="35" spans="1:5" ht="26.25" x14ac:dyDescent="0.4">
      <c r="A35" s="105">
        <v>6</v>
      </c>
      <c r="B35" s="105" t="s">
        <v>332</v>
      </c>
      <c r="C35" s="92">
        <f>'Office Major'!C170</f>
        <v>4</v>
      </c>
      <c r="D35" s="92">
        <f>'Office Minor'!C539</f>
        <v>432</v>
      </c>
      <c r="E35" s="93">
        <f>O35</f>
        <v>0</v>
      </c>
    </row>
    <row r="36" spans="1:5" ht="26.25" x14ac:dyDescent="0.4">
      <c r="A36" s="105">
        <v>7</v>
      </c>
      <c r="B36" s="105" t="s">
        <v>333</v>
      </c>
      <c r="C36" s="92">
        <f>'Office Major'!C150</f>
        <v>5</v>
      </c>
      <c r="D36" s="92">
        <f>'Office Minor'!C493</f>
        <v>323</v>
      </c>
      <c r="E36" s="93">
        <f>M36</f>
        <v>0</v>
      </c>
    </row>
    <row r="37" spans="1:5" ht="26.25" x14ac:dyDescent="0.4">
      <c r="A37" s="105">
        <v>8</v>
      </c>
      <c r="B37" s="105" t="s">
        <v>334</v>
      </c>
      <c r="C37" s="92">
        <f>'Office Major'!C217</f>
        <v>5</v>
      </c>
      <c r="D37" s="92">
        <f>'Office Minor'!C783</f>
        <v>369</v>
      </c>
      <c r="E37" s="93">
        <f>I37</f>
        <v>0</v>
      </c>
    </row>
    <row r="38" spans="1:5" ht="26.25" x14ac:dyDescent="0.4">
      <c r="A38" s="1352" t="s">
        <v>49</v>
      </c>
      <c r="B38" s="1353"/>
      <c r="C38" s="94">
        <f>SUM(C30:C37)</f>
        <v>27</v>
      </c>
      <c r="D38" s="94">
        <f>SUM(D30:D37)</f>
        <v>3023</v>
      </c>
      <c r="E38" s="94">
        <f>SUM(E30:E37)</f>
        <v>0</v>
      </c>
    </row>
    <row r="39" spans="1:5" ht="27.75" x14ac:dyDescent="0.4">
      <c r="A39" s="106">
        <v>5</v>
      </c>
      <c r="B39" s="112" t="s">
        <v>335</v>
      </c>
      <c r="C39" s="1357"/>
      <c r="D39" s="1358"/>
      <c r="E39" s="1359"/>
    </row>
    <row r="40" spans="1:5" ht="26.25" x14ac:dyDescent="0.4">
      <c r="A40" s="105">
        <v>1</v>
      </c>
      <c r="B40" s="105" t="s">
        <v>336</v>
      </c>
      <c r="C40" s="718">
        <f>'Office Major'!C140</f>
        <v>1</v>
      </c>
      <c r="D40" s="92">
        <f>'Office Minor'!C470</f>
        <v>94</v>
      </c>
      <c r="E40" s="93">
        <f>N42</f>
        <v>0</v>
      </c>
    </row>
    <row r="41" spans="1:5" ht="26.25" x14ac:dyDescent="0.4">
      <c r="A41" s="105">
        <v>2</v>
      </c>
      <c r="B41" s="105" t="s">
        <v>337</v>
      </c>
      <c r="C41" s="92">
        <f>'Office Major'!C186</f>
        <v>1</v>
      </c>
      <c r="D41" s="92">
        <f>'Office Minor'!C621</f>
        <v>61</v>
      </c>
      <c r="E41" s="93">
        <f>QL!E27</f>
        <v>0</v>
      </c>
    </row>
    <row r="42" spans="1:5" ht="26.25" x14ac:dyDescent="0.4">
      <c r="A42" s="105">
        <v>3</v>
      </c>
      <c r="B42" s="105" t="s">
        <v>338</v>
      </c>
      <c r="C42" s="92">
        <v>0</v>
      </c>
      <c r="D42" s="718">
        <f>'Office Minor'!C209</f>
        <v>239</v>
      </c>
      <c r="E42" s="93">
        <f>O45</f>
        <v>0</v>
      </c>
    </row>
    <row r="43" spans="1:5" ht="26.25" x14ac:dyDescent="0.4">
      <c r="A43" s="105">
        <v>4</v>
      </c>
      <c r="B43" s="105" t="s">
        <v>339</v>
      </c>
      <c r="C43" s="92">
        <v>0</v>
      </c>
      <c r="D43" s="92">
        <f>'Office Minor'!C226</f>
        <v>481</v>
      </c>
      <c r="E43" s="93">
        <f>M45</f>
        <v>0</v>
      </c>
    </row>
    <row r="44" spans="1:5" ht="26.25" x14ac:dyDescent="0.4">
      <c r="A44" s="105">
        <v>5</v>
      </c>
      <c r="B44" s="105" t="s">
        <v>340</v>
      </c>
      <c r="C44" s="92">
        <v>0</v>
      </c>
      <c r="D44" s="718">
        <f>'Office Minor'!C405</f>
        <v>154</v>
      </c>
      <c r="E44" s="93">
        <f>N45</f>
        <v>0</v>
      </c>
    </row>
    <row r="45" spans="1:5" ht="26.25" x14ac:dyDescent="0.4">
      <c r="A45" s="105">
        <v>6</v>
      </c>
      <c r="B45" s="105" t="s">
        <v>341</v>
      </c>
      <c r="C45" s="92">
        <f>O45</f>
        <v>0</v>
      </c>
      <c r="D45" s="92">
        <f>'Office Minor'!C97</f>
        <v>48</v>
      </c>
      <c r="E45" s="93">
        <f>O46</f>
        <v>0</v>
      </c>
    </row>
    <row r="46" spans="1:5" ht="26.25" x14ac:dyDescent="0.4">
      <c r="A46" s="1352" t="s">
        <v>49</v>
      </c>
      <c r="B46" s="1353"/>
      <c r="C46" s="94">
        <f>SUM(C40:C45)</f>
        <v>2</v>
      </c>
      <c r="D46" s="94">
        <f>SUM(D40:D45)</f>
        <v>1077</v>
      </c>
      <c r="E46" s="94">
        <f>SUM(E40:E45)</f>
        <v>0</v>
      </c>
    </row>
    <row r="47" spans="1:5" ht="27.75" x14ac:dyDescent="0.4">
      <c r="A47" s="106">
        <v>6</v>
      </c>
      <c r="B47" s="112" t="s">
        <v>342</v>
      </c>
      <c r="C47" s="1357"/>
      <c r="D47" s="1358"/>
      <c r="E47" s="1359"/>
    </row>
    <row r="48" spans="1:5" ht="26.25" x14ac:dyDescent="0.4">
      <c r="A48" s="105">
        <v>1</v>
      </c>
      <c r="B48" s="105" t="s">
        <v>343</v>
      </c>
      <c r="C48" s="92">
        <f>'Office Major'!C131</f>
        <v>1</v>
      </c>
      <c r="D48" s="92">
        <f>'Office Minor'!C438</f>
        <v>446</v>
      </c>
      <c r="E48" s="93">
        <v>6917</v>
      </c>
    </row>
    <row r="49" spans="1:5" ht="26.25" x14ac:dyDescent="0.4">
      <c r="A49" s="105">
        <v>2</v>
      </c>
      <c r="B49" s="105" t="s">
        <v>344</v>
      </c>
      <c r="C49" s="92">
        <f>'Office Major'!C203</f>
        <v>8</v>
      </c>
      <c r="D49" s="92">
        <f>'Office Minor'!C738</f>
        <v>437</v>
      </c>
      <c r="E49" s="93">
        <f>QL!N14</f>
        <v>0</v>
      </c>
    </row>
    <row r="50" spans="1:5" ht="26.25" x14ac:dyDescent="0.4">
      <c r="A50" s="105">
        <v>3</v>
      </c>
      <c r="B50" s="105" t="s">
        <v>345</v>
      </c>
      <c r="C50" s="92">
        <f>'Office Major'!C42</f>
        <v>16</v>
      </c>
      <c r="D50" s="92">
        <f>'Office Minor'!C117</f>
        <v>496</v>
      </c>
      <c r="E50" s="93">
        <f>QL!N15</f>
        <v>0</v>
      </c>
    </row>
    <row r="51" spans="1:5" ht="26.25" x14ac:dyDescent="0.4">
      <c r="A51" s="105">
        <v>4</v>
      </c>
      <c r="B51" s="105" t="s">
        <v>346</v>
      </c>
      <c r="C51" s="92">
        <f>'Office Major'!C211</f>
        <v>8</v>
      </c>
      <c r="D51" s="92">
        <f>'Office Minor'!C757</f>
        <v>555</v>
      </c>
      <c r="E51" s="93">
        <f>QL!D22</f>
        <v>77</v>
      </c>
    </row>
    <row r="52" spans="1:5" ht="26.25" x14ac:dyDescent="0.4">
      <c r="A52" s="105">
        <v>5</v>
      </c>
      <c r="B52" s="105" t="s">
        <v>347</v>
      </c>
      <c r="C52" s="92">
        <f>'Office Major'!C118</f>
        <v>5</v>
      </c>
      <c r="D52" s="718">
        <f>'Office Minor'!C390</f>
        <v>600</v>
      </c>
      <c r="E52" s="93">
        <f>QL!M13</f>
        <v>0</v>
      </c>
    </row>
    <row r="53" spans="1:5" ht="26.25" x14ac:dyDescent="0.4">
      <c r="A53" s="105">
        <v>6</v>
      </c>
      <c r="B53" s="105" t="s">
        <v>348</v>
      </c>
      <c r="C53" s="87">
        <v>0</v>
      </c>
      <c r="D53" s="87">
        <f>'Office Minor'!C69</f>
        <v>140</v>
      </c>
      <c r="E53" s="93">
        <f>QL!D21</f>
        <v>5974</v>
      </c>
    </row>
    <row r="54" spans="1:5" ht="26.25" x14ac:dyDescent="0.4">
      <c r="A54" s="1352" t="s">
        <v>49</v>
      </c>
      <c r="B54" s="1353"/>
      <c r="C54" s="94">
        <f>SUM(C48:C53)</f>
        <v>38</v>
      </c>
      <c r="D54" s="94">
        <f>SUM(D48:D53)</f>
        <v>2674</v>
      </c>
      <c r="E54" s="94">
        <f>SUM(E48:E53)</f>
        <v>12968</v>
      </c>
    </row>
    <row r="55" spans="1:5" ht="27.75" x14ac:dyDescent="0.4">
      <c r="A55" s="106">
        <v>7</v>
      </c>
      <c r="B55" s="112" t="s">
        <v>349</v>
      </c>
      <c r="C55" s="1357"/>
      <c r="D55" s="1358"/>
      <c r="E55" s="1359"/>
    </row>
    <row r="56" spans="1:5" ht="26.25" x14ac:dyDescent="0.4">
      <c r="A56" s="105">
        <v>1</v>
      </c>
      <c r="B56" s="105" t="s">
        <v>350</v>
      </c>
      <c r="C56" s="92">
        <f>'Office Major'!C65</f>
        <v>11</v>
      </c>
      <c r="D56" s="92">
        <f>'Office Minor'!C186</f>
        <v>1461</v>
      </c>
      <c r="E56" s="93">
        <f>QL!D6</f>
        <v>79</v>
      </c>
    </row>
    <row r="57" spans="1:5" ht="26.25" x14ac:dyDescent="0.4">
      <c r="A57" s="105">
        <v>2</v>
      </c>
      <c r="B57" s="105" t="s">
        <v>351</v>
      </c>
      <c r="C57" s="92">
        <v>0</v>
      </c>
      <c r="D57" s="92">
        <f>'Office Minor'!C151</f>
        <v>18</v>
      </c>
      <c r="E57" s="93">
        <f>QL!D13</f>
        <v>1074</v>
      </c>
    </row>
    <row r="58" spans="1:5" ht="26.25" x14ac:dyDescent="0.4">
      <c r="A58" s="105">
        <v>3</v>
      </c>
      <c r="B58" s="105" t="s">
        <v>352</v>
      </c>
      <c r="C58" s="718">
        <f>'Office Major'!C78</f>
        <v>2</v>
      </c>
      <c r="D58" s="718">
        <f>'Office Minor'!C264</f>
        <v>96</v>
      </c>
      <c r="E58" s="718">
        <f>QL!D15+QL!D16+QL!D17</f>
        <v>852</v>
      </c>
    </row>
    <row r="59" spans="1:5" ht="26.25" x14ac:dyDescent="0.4">
      <c r="A59" s="105">
        <v>4</v>
      </c>
      <c r="B59" s="105" t="s">
        <v>353</v>
      </c>
      <c r="C59" s="718">
        <f>'Office Major'!C163</f>
        <v>9</v>
      </c>
      <c r="D59" s="92">
        <f>'Office Minor'!C557</f>
        <v>83</v>
      </c>
      <c r="E59" s="93">
        <f>QL!D19</f>
        <v>1465</v>
      </c>
    </row>
    <row r="60" spans="1:5" ht="26.25" x14ac:dyDescent="0.4">
      <c r="A60" s="1352" t="s">
        <v>49</v>
      </c>
      <c r="B60" s="1353"/>
      <c r="C60" s="90">
        <f>SUM(C56:C59)</f>
        <v>22</v>
      </c>
      <c r="D60" s="90">
        <f>SUM(D56:D59)</f>
        <v>1658</v>
      </c>
      <c r="E60" s="90">
        <f>SUM(E56:E59)</f>
        <v>3470</v>
      </c>
    </row>
    <row r="61" spans="1:5" ht="27.75" x14ac:dyDescent="0.4">
      <c r="A61" s="106">
        <v>8</v>
      </c>
      <c r="B61" s="112" t="s">
        <v>354</v>
      </c>
      <c r="C61" s="1354"/>
      <c r="D61" s="1355"/>
      <c r="E61" s="1356"/>
    </row>
    <row r="62" spans="1:5" ht="26.25" x14ac:dyDescent="0.4">
      <c r="A62" s="105">
        <v>1</v>
      </c>
      <c r="B62" s="105" t="s">
        <v>355</v>
      </c>
      <c r="C62" s="87">
        <v>0</v>
      </c>
      <c r="D62" s="87">
        <f>'Office Minor'!C591</f>
        <v>632</v>
      </c>
      <c r="E62" s="93">
        <f>L62</f>
        <v>0</v>
      </c>
    </row>
    <row r="63" spans="1:5" ht="26.25" x14ac:dyDescent="0.4">
      <c r="A63" s="105">
        <v>2</v>
      </c>
      <c r="B63" s="105" t="s">
        <v>356</v>
      </c>
      <c r="C63" s="87">
        <f>'Office Major'!C180</f>
        <v>3</v>
      </c>
      <c r="D63" s="87">
        <f>'Office Minor'!C609</f>
        <v>579</v>
      </c>
      <c r="E63" s="93">
        <f>L63</f>
        <v>0</v>
      </c>
    </row>
    <row r="64" spans="1:5" ht="26.25" x14ac:dyDescent="0.4">
      <c r="A64" s="105">
        <v>3</v>
      </c>
      <c r="B64" s="105" t="s">
        <v>357</v>
      </c>
      <c r="C64" s="87">
        <f>'Office Major'!C9</f>
        <v>1</v>
      </c>
      <c r="D64" s="87">
        <f>'Office Minor'!C20</f>
        <v>909</v>
      </c>
      <c r="E64" s="93">
        <f>L64</f>
        <v>0</v>
      </c>
    </row>
    <row r="65" spans="1:5" ht="26.25" x14ac:dyDescent="0.4">
      <c r="A65" s="1352" t="s">
        <v>49</v>
      </c>
      <c r="B65" s="1353"/>
      <c r="C65" s="94">
        <f>SUM(C62:C64)</f>
        <v>4</v>
      </c>
      <c r="D65" s="94">
        <f>SUM(D62:D64)</f>
        <v>2120</v>
      </c>
      <c r="E65" s="94">
        <f>SUM(E62:E64)</f>
        <v>0</v>
      </c>
    </row>
    <row r="66" spans="1:5" ht="26.25" x14ac:dyDescent="0.4">
      <c r="A66" s="106">
        <v>9</v>
      </c>
      <c r="B66" s="106" t="s">
        <v>358</v>
      </c>
      <c r="C66" s="1357"/>
      <c r="D66" s="1358"/>
      <c r="E66" s="1359"/>
    </row>
    <row r="67" spans="1:5" ht="26.25" x14ac:dyDescent="0.4">
      <c r="A67" s="105">
        <v>1</v>
      </c>
      <c r="B67" s="105" t="s">
        <v>359</v>
      </c>
      <c r="C67" s="92">
        <f>'Office Major'!C270</f>
        <v>6</v>
      </c>
      <c r="D67" s="92">
        <f>'Office Minor'!C865</f>
        <v>479</v>
      </c>
      <c r="E67" s="93">
        <v>0</v>
      </c>
    </row>
    <row r="68" spans="1:5" ht="26.25" x14ac:dyDescent="0.4">
      <c r="A68" s="105">
        <v>2</v>
      </c>
      <c r="B68" s="105" t="s">
        <v>360</v>
      </c>
      <c r="C68" s="92">
        <v>0</v>
      </c>
      <c r="D68" s="92">
        <f>'Office Minor'!C851</f>
        <v>125</v>
      </c>
      <c r="E68" s="93">
        <v>0</v>
      </c>
    </row>
    <row r="69" spans="1:5" ht="26.25" x14ac:dyDescent="0.4">
      <c r="A69" s="105">
        <v>3</v>
      </c>
      <c r="B69" s="105" t="s">
        <v>361</v>
      </c>
      <c r="C69" s="92">
        <v>0</v>
      </c>
      <c r="D69" s="92">
        <f>'Office Minor'!C855</f>
        <v>175</v>
      </c>
      <c r="E69" s="93">
        <v>0</v>
      </c>
    </row>
    <row r="70" spans="1:5" ht="26.25" x14ac:dyDescent="0.4">
      <c r="A70" s="105">
        <v>4</v>
      </c>
      <c r="B70" s="105" t="s">
        <v>362</v>
      </c>
      <c r="C70" s="92">
        <v>0</v>
      </c>
      <c r="D70" s="92">
        <f>'Office Minor'!C862</f>
        <v>94</v>
      </c>
      <c r="E70" s="93">
        <v>0</v>
      </c>
    </row>
    <row r="71" spans="1:5" ht="26.25" x14ac:dyDescent="0.4">
      <c r="A71" s="105">
        <v>5</v>
      </c>
      <c r="B71" s="105" t="s">
        <v>363</v>
      </c>
      <c r="C71" s="92">
        <f>'Office Major'!C245</f>
        <v>2</v>
      </c>
      <c r="D71" s="92">
        <f>'Office Minor'!C821</f>
        <v>159</v>
      </c>
      <c r="E71" s="93">
        <v>0</v>
      </c>
    </row>
    <row r="72" spans="1:5" ht="26.25" x14ac:dyDescent="0.4">
      <c r="A72" s="105">
        <v>6</v>
      </c>
      <c r="B72" s="105" t="s">
        <v>364</v>
      </c>
      <c r="C72" s="92">
        <f>'Office Major'!C251</f>
        <v>1</v>
      </c>
      <c r="D72" s="92">
        <f>'Office Minor'!C835</f>
        <v>165</v>
      </c>
      <c r="E72" s="93">
        <f>QL!D12</f>
        <v>8</v>
      </c>
    </row>
    <row r="73" spans="1:5" ht="27.75" x14ac:dyDescent="0.4">
      <c r="A73" s="1360" t="s">
        <v>49</v>
      </c>
      <c r="B73" s="1361"/>
      <c r="C73" s="94">
        <f>SUM(C67:C72)</f>
        <v>9</v>
      </c>
      <c r="D73" s="94">
        <f>SUM(D67:D72)</f>
        <v>1197</v>
      </c>
      <c r="E73" s="94">
        <f>SUM(E67:E72)</f>
        <v>8</v>
      </c>
    </row>
    <row r="74" spans="1:5" ht="30" x14ac:dyDescent="0.4">
      <c r="A74" s="1362"/>
      <c r="B74" s="1363"/>
      <c r="C74" s="1363"/>
      <c r="D74" s="1363"/>
      <c r="E74" s="1364"/>
    </row>
    <row r="75" spans="1:5" ht="30.75" x14ac:dyDescent="0.25">
      <c r="A75" s="1349" t="s">
        <v>365</v>
      </c>
      <c r="B75" s="1350"/>
      <c r="C75" s="95">
        <f>C14+C21+C28+C38+C46+C54+C60+C65+C73</f>
        <v>148</v>
      </c>
      <c r="D75" s="95">
        <f>D14+D21+D28+D38+D46+D54+D60+D65+D73</f>
        <v>16484</v>
      </c>
      <c r="E75" s="95">
        <f>E14+E21+E28+E38+E46+E54+E60+E65+E73</f>
        <v>17415</v>
      </c>
    </row>
    <row r="77" spans="1:5" ht="18.75" x14ac:dyDescent="0.3">
      <c r="B77" t="s">
        <v>76</v>
      </c>
      <c r="C77" s="719">
        <f>'Office Major'!C271</f>
        <v>148</v>
      </c>
      <c r="D77" s="720">
        <f>'Office Minor'!C866</f>
        <v>16484</v>
      </c>
      <c r="E77" s="719">
        <f>QL!D23</f>
        <v>17415</v>
      </c>
    </row>
    <row r="78" spans="1:5" ht="18.75" x14ac:dyDescent="0.3">
      <c r="B78" t="s">
        <v>478</v>
      </c>
      <c r="C78" s="719">
        <f>'Distt. Major Minerals'!C243</f>
        <v>148</v>
      </c>
      <c r="D78" s="720">
        <f>Distt.Minor!C629</f>
        <v>16484</v>
      </c>
      <c r="E78" s="719">
        <f>QL!D23</f>
        <v>17415</v>
      </c>
    </row>
    <row r="80" spans="1:5" x14ac:dyDescent="0.25">
      <c r="C80">
        <f>C75-C78</f>
        <v>0</v>
      </c>
      <c r="D80">
        <f>D75-D78</f>
        <v>0</v>
      </c>
      <c r="E80">
        <f>E75-E78</f>
        <v>0</v>
      </c>
    </row>
  </sheetData>
  <mergeCells count="27">
    <mergeCell ref="E5:E6"/>
    <mergeCell ref="A28:B28"/>
    <mergeCell ref="A5:A6"/>
    <mergeCell ref="B5:B6"/>
    <mergeCell ref="C5:C6"/>
    <mergeCell ref="D5:D6"/>
    <mergeCell ref="C7:E7"/>
    <mergeCell ref="A14:B14"/>
    <mergeCell ref="C15:E15"/>
    <mergeCell ref="A21:B21"/>
    <mergeCell ref="C22:E22"/>
    <mergeCell ref="A75:B75"/>
    <mergeCell ref="A1:E1"/>
    <mergeCell ref="A3:E3"/>
    <mergeCell ref="A2:E2"/>
    <mergeCell ref="A60:B60"/>
    <mergeCell ref="C61:E61"/>
    <mergeCell ref="A65:B65"/>
    <mergeCell ref="C66:E66"/>
    <mergeCell ref="A73:B73"/>
    <mergeCell ref="A74:E74"/>
    <mergeCell ref="A38:B38"/>
    <mergeCell ref="C39:E39"/>
    <mergeCell ref="A46:B46"/>
    <mergeCell ref="C47:E47"/>
    <mergeCell ref="A54:B54"/>
    <mergeCell ref="C55:E55"/>
  </mergeCells>
  <pageMargins left="0.88" right="0.7" top="0.75" bottom="0.75" header="0.3" footer="0.3"/>
  <pageSetup scale="70" orientation="portrait" r:id="rId1"/>
  <rowBreaks count="1" manualBreakCount="1">
    <brk id="38" max="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25" workbookViewId="0">
      <selection activeCell="F20" sqref="F20"/>
    </sheetView>
  </sheetViews>
  <sheetFormatPr defaultColWidth="9.140625" defaultRowHeight="15" x14ac:dyDescent="0.25"/>
  <cols>
    <col min="1" max="1" width="5.85546875" style="130" customWidth="1"/>
    <col min="2" max="2" width="15.42578125" style="130" customWidth="1"/>
    <col min="3" max="3" width="11.5703125" style="130" customWidth="1"/>
    <col min="4" max="4" width="15.5703125" style="130" customWidth="1"/>
    <col min="5" max="5" width="12.7109375" style="130" customWidth="1"/>
    <col min="6" max="10" width="9.140625" style="130"/>
    <col min="11" max="11" width="14.42578125" style="130" customWidth="1"/>
    <col min="12" max="16384" width="9.140625" style="130"/>
  </cols>
  <sheetData>
    <row r="1" spans="1:5" ht="20.25" x14ac:dyDescent="0.3">
      <c r="A1" s="1376" t="s">
        <v>267</v>
      </c>
      <c r="B1" s="1376"/>
      <c r="C1" s="1376"/>
      <c r="D1" s="1376"/>
      <c r="E1" s="1376"/>
    </row>
    <row r="2" spans="1:5" x14ac:dyDescent="0.25">
      <c r="A2" s="1377" t="s">
        <v>366</v>
      </c>
      <c r="B2" s="1377"/>
      <c r="C2" s="1377"/>
      <c r="D2" s="1377"/>
      <c r="E2" s="1377"/>
    </row>
    <row r="3" spans="1:5" x14ac:dyDescent="0.25">
      <c r="A3" s="1378" t="str">
        <f>'Cerclewise  ML QL'!A2:E2</f>
        <v>Financial Year 2022-23</v>
      </c>
      <c r="B3" s="1378"/>
      <c r="C3" s="1378"/>
      <c r="D3" s="1378"/>
      <c r="E3" s="1378"/>
    </row>
    <row r="4" spans="1:5" x14ac:dyDescent="0.25">
      <c r="A4" s="169"/>
      <c r="B4" s="169"/>
      <c r="C4" s="169"/>
      <c r="D4" s="169"/>
      <c r="E4" s="169"/>
    </row>
    <row r="5" spans="1:5" x14ac:dyDescent="0.25">
      <c r="A5" s="1379" t="s">
        <v>2</v>
      </c>
      <c r="B5" s="1379" t="s">
        <v>269</v>
      </c>
      <c r="C5" s="1380" t="s">
        <v>367</v>
      </c>
      <c r="D5" s="1380"/>
      <c r="E5" s="1379" t="s">
        <v>49</v>
      </c>
    </row>
    <row r="6" spans="1:5" x14ac:dyDescent="0.25">
      <c r="A6" s="1379"/>
      <c r="B6" s="1379"/>
      <c r="C6" s="1379" t="s">
        <v>368</v>
      </c>
      <c r="D6" s="1379" t="s">
        <v>369</v>
      </c>
      <c r="E6" s="1379"/>
    </row>
    <row r="7" spans="1:5" x14ac:dyDescent="0.25">
      <c r="A7" s="1379"/>
      <c r="B7" s="1379"/>
      <c r="C7" s="1379"/>
      <c r="D7" s="1379"/>
      <c r="E7" s="1379"/>
    </row>
    <row r="8" spans="1:5" x14ac:dyDescent="0.25">
      <c r="A8" s="128">
        <v>1</v>
      </c>
      <c r="B8" s="128" t="s">
        <v>239</v>
      </c>
      <c r="C8" s="128">
        <f>Distt.Major!C17</f>
        <v>21</v>
      </c>
      <c r="D8" s="128">
        <f>Distt.Minor!C596</f>
        <v>1301</v>
      </c>
      <c r="E8" s="128">
        <f>C8+D8</f>
        <v>1322</v>
      </c>
    </row>
    <row r="9" spans="1:5" x14ac:dyDescent="0.25">
      <c r="A9" s="128">
        <v>2</v>
      </c>
      <c r="B9" s="128" t="s">
        <v>270</v>
      </c>
      <c r="C9" s="128">
        <f>Distt.Major!C24</f>
        <v>0</v>
      </c>
      <c r="D9" s="128">
        <f>Distt.Minor!C597</f>
        <v>316</v>
      </c>
      <c r="E9" s="128">
        <f t="shared" ref="E9:E40" si="0">C9+D9</f>
        <v>316</v>
      </c>
    </row>
    <row r="10" spans="1:5" x14ac:dyDescent="0.25">
      <c r="A10" s="128">
        <v>3</v>
      </c>
      <c r="B10" s="128" t="s">
        <v>241</v>
      </c>
      <c r="C10" s="128">
        <f>Distt.Major!C31</f>
        <v>2</v>
      </c>
      <c r="D10" s="128">
        <f>Distt.Minor!C598</f>
        <v>159</v>
      </c>
      <c r="E10" s="128">
        <f t="shared" si="0"/>
        <v>161</v>
      </c>
    </row>
    <row r="11" spans="1:5" x14ac:dyDescent="0.25">
      <c r="A11" s="128">
        <v>4</v>
      </c>
      <c r="B11" s="128" t="s">
        <v>281</v>
      </c>
      <c r="C11" s="128">
        <v>0</v>
      </c>
      <c r="D11" s="128">
        <f>Distt.Minor!C599</f>
        <v>48</v>
      </c>
      <c r="E11" s="128">
        <f t="shared" si="0"/>
        <v>48</v>
      </c>
    </row>
    <row r="12" spans="1:5" x14ac:dyDescent="0.25">
      <c r="A12" s="128">
        <v>5</v>
      </c>
      <c r="B12" s="128" t="s">
        <v>242</v>
      </c>
      <c r="C12" s="129">
        <f>Distt.Major!C39</f>
        <v>16</v>
      </c>
      <c r="D12" s="128">
        <f>Distt.Minor!C600</f>
        <v>498</v>
      </c>
      <c r="E12" s="128">
        <f t="shared" si="0"/>
        <v>514</v>
      </c>
    </row>
    <row r="13" spans="1:5" x14ac:dyDescent="0.25">
      <c r="A13" s="128">
        <v>6</v>
      </c>
      <c r="B13" s="128" t="s">
        <v>243</v>
      </c>
      <c r="C13" s="128">
        <v>0</v>
      </c>
      <c r="D13" s="128">
        <f>Distt.Minor!C601</f>
        <v>671</v>
      </c>
      <c r="E13" s="128">
        <f t="shared" si="0"/>
        <v>671</v>
      </c>
    </row>
    <row r="14" spans="1:5" x14ac:dyDescent="0.25">
      <c r="A14" s="128">
        <v>7</v>
      </c>
      <c r="B14" s="128" t="s">
        <v>244</v>
      </c>
      <c r="C14" s="128">
        <f>Distt.Major!C54</f>
        <v>11</v>
      </c>
      <c r="D14" s="128">
        <f>Distt.Minor!C602</f>
        <v>1479</v>
      </c>
      <c r="E14" s="128">
        <f t="shared" si="0"/>
        <v>1490</v>
      </c>
    </row>
    <row r="15" spans="1:5" x14ac:dyDescent="0.25">
      <c r="A15" s="128">
        <v>8</v>
      </c>
      <c r="B15" s="128" t="s">
        <v>245</v>
      </c>
      <c r="C15" s="128">
        <f>Distt.Major!C61</f>
        <v>3</v>
      </c>
      <c r="D15" s="128">
        <f>Distt.Minor!C603</f>
        <v>342</v>
      </c>
      <c r="E15" s="128">
        <f t="shared" si="0"/>
        <v>345</v>
      </c>
    </row>
    <row r="16" spans="1:5" x14ac:dyDescent="0.25">
      <c r="A16" s="128">
        <v>9</v>
      </c>
      <c r="B16" s="128" t="s">
        <v>246</v>
      </c>
      <c r="C16" s="128">
        <f>Distt.Major!C67</f>
        <v>1</v>
      </c>
      <c r="D16" s="128">
        <f>Distt.Minor!C604</f>
        <v>725</v>
      </c>
      <c r="E16" s="128">
        <f t="shared" si="0"/>
        <v>726</v>
      </c>
    </row>
    <row r="17" spans="1:5" x14ac:dyDescent="0.25">
      <c r="A17" s="128">
        <v>10</v>
      </c>
      <c r="B17" s="128" t="s">
        <v>247</v>
      </c>
      <c r="C17" s="128">
        <f>Distt.Major!C73</f>
        <v>11</v>
      </c>
      <c r="D17" s="128">
        <f>Distt.Minor!C605</f>
        <v>179</v>
      </c>
      <c r="E17" s="128">
        <f t="shared" si="0"/>
        <v>190</v>
      </c>
    </row>
    <row r="18" spans="1:5" x14ac:dyDescent="0.25">
      <c r="A18" s="128">
        <v>11</v>
      </c>
      <c r="B18" s="128" t="s">
        <v>283</v>
      </c>
      <c r="C18" s="128">
        <v>0</v>
      </c>
      <c r="D18" s="128">
        <f>Distt.Minor!C606</f>
        <v>179</v>
      </c>
      <c r="E18" s="128">
        <f t="shared" si="0"/>
        <v>179</v>
      </c>
    </row>
    <row r="19" spans="1:5" x14ac:dyDescent="0.25">
      <c r="A19" s="128">
        <v>12</v>
      </c>
      <c r="B19" s="128" t="s">
        <v>248</v>
      </c>
      <c r="C19" s="128">
        <f>Distt.Major!C79</f>
        <v>1</v>
      </c>
      <c r="D19" s="128">
        <f>Distt.Minor!C607</f>
        <v>122</v>
      </c>
      <c r="E19" s="128">
        <f t="shared" si="0"/>
        <v>123</v>
      </c>
    </row>
    <row r="20" spans="1:5" x14ac:dyDescent="0.25">
      <c r="A20" s="128">
        <v>13</v>
      </c>
      <c r="B20" s="128" t="s">
        <v>284</v>
      </c>
      <c r="C20" s="128">
        <v>0</v>
      </c>
      <c r="D20" s="128">
        <f>Distt.Minor!C608</f>
        <v>137</v>
      </c>
      <c r="E20" s="128">
        <f t="shared" si="0"/>
        <v>137</v>
      </c>
    </row>
    <row r="21" spans="1:5" x14ac:dyDescent="0.25">
      <c r="A21" s="128">
        <v>14</v>
      </c>
      <c r="B21" s="128" t="s">
        <v>249</v>
      </c>
      <c r="C21" s="128">
        <f>Distt.Major!C85</f>
        <v>1</v>
      </c>
      <c r="D21" s="128">
        <f>Distt.Minor!C609</f>
        <v>165</v>
      </c>
      <c r="E21" s="128">
        <f t="shared" si="0"/>
        <v>166</v>
      </c>
    </row>
    <row r="22" spans="1:5" x14ac:dyDescent="0.25">
      <c r="A22" s="128">
        <v>15</v>
      </c>
      <c r="B22" s="128" t="s">
        <v>250</v>
      </c>
      <c r="C22" s="128">
        <v>0</v>
      </c>
      <c r="D22" s="128">
        <f>Distt.Minor!C610</f>
        <v>40</v>
      </c>
      <c r="E22" s="128">
        <f t="shared" si="0"/>
        <v>40</v>
      </c>
    </row>
    <row r="23" spans="1:5" x14ac:dyDescent="0.25">
      <c r="A23" s="128">
        <v>16</v>
      </c>
      <c r="B23" s="128" t="s">
        <v>251</v>
      </c>
      <c r="C23" s="128">
        <f>Distt.Major!C95</f>
        <v>7</v>
      </c>
      <c r="D23" s="128">
        <f>Distt.Minor!C611</f>
        <v>1147</v>
      </c>
      <c r="E23" s="128">
        <f t="shared" si="0"/>
        <v>1154</v>
      </c>
    </row>
    <row r="24" spans="1:5" x14ac:dyDescent="0.25">
      <c r="A24" s="128">
        <v>17</v>
      </c>
      <c r="B24" s="128" t="s">
        <v>271</v>
      </c>
      <c r="C24" s="128">
        <f>Distt.Major!C102</f>
        <v>12</v>
      </c>
      <c r="D24" s="128">
        <f>Distt.Minor!C612</f>
        <v>470</v>
      </c>
      <c r="E24" s="128">
        <f t="shared" si="0"/>
        <v>482</v>
      </c>
    </row>
    <row r="25" spans="1:5" x14ac:dyDescent="0.25">
      <c r="A25" s="128">
        <v>18</v>
      </c>
      <c r="B25" s="128" t="s">
        <v>254</v>
      </c>
      <c r="C25" s="128">
        <f>Distt.Major!C108</f>
        <v>5</v>
      </c>
      <c r="D25" s="128">
        <f>Distt.Minor!C613</f>
        <v>598</v>
      </c>
      <c r="E25" s="128">
        <f t="shared" si="0"/>
        <v>603</v>
      </c>
    </row>
    <row r="26" spans="1:5" x14ac:dyDescent="0.25">
      <c r="A26" s="128">
        <v>19</v>
      </c>
      <c r="B26" s="128" t="s">
        <v>285</v>
      </c>
      <c r="C26" s="128">
        <v>0</v>
      </c>
      <c r="D26" s="128">
        <f>Distt.Minor!C614</f>
        <v>154</v>
      </c>
      <c r="E26" s="128">
        <f t="shared" si="0"/>
        <v>154</v>
      </c>
    </row>
    <row r="27" spans="1:5" x14ac:dyDescent="0.25">
      <c r="A27" s="128">
        <v>20</v>
      </c>
      <c r="B27" s="128" t="s">
        <v>255</v>
      </c>
      <c r="C27" s="128">
        <f>Distt.Major!C116</f>
        <v>10</v>
      </c>
      <c r="D27" s="128">
        <f>Distt.Minor!C615</f>
        <v>419</v>
      </c>
      <c r="E27" s="128">
        <f t="shared" si="0"/>
        <v>429</v>
      </c>
    </row>
    <row r="28" spans="1:5" x14ac:dyDescent="0.25">
      <c r="A28" s="128">
        <v>21</v>
      </c>
      <c r="B28" s="128" t="s">
        <v>256</v>
      </c>
      <c r="C28" s="128">
        <f>Distt.Major!C123</f>
        <v>1</v>
      </c>
      <c r="D28" s="128">
        <f>Distt.Minor!C616</f>
        <v>586</v>
      </c>
      <c r="E28" s="128">
        <f t="shared" si="0"/>
        <v>587</v>
      </c>
    </row>
    <row r="29" spans="1:5" x14ac:dyDescent="0.25">
      <c r="A29" s="128">
        <v>22</v>
      </c>
      <c r="B29" s="128" t="s">
        <v>272</v>
      </c>
      <c r="C29" s="129">
        <v>0</v>
      </c>
      <c r="D29" s="128">
        <f>Distt.Minor!C617</f>
        <v>275</v>
      </c>
      <c r="E29" s="128">
        <f t="shared" si="0"/>
        <v>275</v>
      </c>
    </row>
    <row r="30" spans="1:5" x14ac:dyDescent="0.25">
      <c r="A30" s="128">
        <v>23</v>
      </c>
      <c r="B30" s="128" t="s">
        <v>273</v>
      </c>
      <c r="C30" s="129">
        <f>Distt.Major!C129</f>
        <v>1</v>
      </c>
      <c r="D30" s="128">
        <f>Distt.Minor!C618</f>
        <v>150</v>
      </c>
      <c r="E30" s="128">
        <f t="shared" si="0"/>
        <v>151</v>
      </c>
    </row>
    <row r="31" spans="1:5" x14ac:dyDescent="0.25">
      <c r="A31" s="128">
        <v>24</v>
      </c>
      <c r="B31" s="128" t="s">
        <v>258</v>
      </c>
      <c r="C31" s="128">
        <f>Distt.Major!C137</f>
        <v>10</v>
      </c>
      <c r="D31" s="128">
        <f>Distt.Minor!C619</f>
        <v>1165</v>
      </c>
      <c r="E31" s="128">
        <f t="shared" si="0"/>
        <v>1175</v>
      </c>
    </row>
    <row r="32" spans="1:5" x14ac:dyDescent="0.25">
      <c r="A32" s="128">
        <v>25</v>
      </c>
      <c r="B32" s="128" t="s">
        <v>259</v>
      </c>
      <c r="C32" s="128">
        <f>Distt.Major!C145</f>
        <v>8</v>
      </c>
      <c r="D32" s="128">
        <f>Distt.Minor!C620</f>
        <v>559</v>
      </c>
      <c r="E32" s="128">
        <f t="shared" si="0"/>
        <v>567</v>
      </c>
    </row>
    <row r="33" spans="1:5" x14ac:dyDescent="0.25">
      <c r="A33" s="128">
        <v>26</v>
      </c>
      <c r="B33" s="128" t="s">
        <v>260</v>
      </c>
      <c r="C33" s="129">
        <v>0</v>
      </c>
      <c r="D33" s="128">
        <f>Distt.Minor!C621</f>
        <v>125</v>
      </c>
      <c r="E33" s="128">
        <f t="shared" si="0"/>
        <v>125</v>
      </c>
    </row>
    <row r="34" spans="1:5" x14ac:dyDescent="0.25">
      <c r="A34" s="128">
        <v>27</v>
      </c>
      <c r="B34" s="128" t="s">
        <v>274</v>
      </c>
      <c r="C34" s="128">
        <f>Distt.Major!C156</f>
        <v>4</v>
      </c>
      <c r="D34" s="128">
        <f>Distt.Minor!C622</f>
        <v>2120</v>
      </c>
      <c r="E34" s="128">
        <f t="shared" si="0"/>
        <v>2124</v>
      </c>
    </row>
    <row r="35" spans="1:5" x14ac:dyDescent="0.25">
      <c r="A35" s="128">
        <v>28</v>
      </c>
      <c r="B35" s="128" t="s">
        <v>275</v>
      </c>
      <c r="C35" s="128">
        <v>0</v>
      </c>
      <c r="D35" s="128">
        <f>Distt.Minor!C623</f>
        <v>142</v>
      </c>
      <c r="E35" s="128">
        <f t="shared" si="0"/>
        <v>142</v>
      </c>
    </row>
    <row r="36" spans="1:5" x14ac:dyDescent="0.25">
      <c r="A36" s="128">
        <v>29</v>
      </c>
      <c r="B36" s="128" t="s">
        <v>276</v>
      </c>
      <c r="C36" s="128">
        <v>0</v>
      </c>
      <c r="D36" s="128">
        <f>Distt.Minor!C624</f>
        <v>9</v>
      </c>
      <c r="E36" s="128">
        <f t="shared" si="0"/>
        <v>9</v>
      </c>
    </row>
    <row r="37" spans="1:5" x14ac:dyDescent="0.25">
      <c r="A37" s="128">
        <v>30</v>
      </c>
      <c r="B37" s="128" t="s">
        <v>263</v>
      </c>
      <c r="C37" s="128">
        <f>Distt.Major!C221</f>
        <v>4</v>
      </c>
      <c r="D37" s="128">
        <f>Distt.Minor!C625</f>
        <v>650</v>
      </c>
      <c r="E37" s="128">
        <f t="shared" si="0"/>
        <v>654</v>
      </c>
    </row>
    <row r="38" spans="1:5" x14ac:dyDescent="0.25">
      <c r="A38" s="128">
        <v>31</v>
      </c>
      <c r="B38" s="128" t="s">
        <v>264</v>
      </c>
      <c r="C38" s="128">
        <f>Distt.Major!C172</f>
        <v>8</v>
      </c>
      <c r="D38" s="128">
        <f>Distt.Minor!C626</f>
        <v>437</v>
      </c>
      <c r="E38" s="128">
        <f t="shared" si="0"/>
        <v>445</v>
      </c>
    </row>
    <row r="39" spans="1:5" x14ac:dyDescent="0.25">
      <c r="A39" s="128">
        <v>32</v>
      </c>
      <c r="B39" s="128" t="s">
        <v>277</v>
      </c>
      <c r="C39" s="128">
        <f>Distt.Major!C178</f>
        <v>5</v>
      </c>
      <c r="D39" s="128">
        <f>Distt.Minor!C627</f>
        <v>369</v>
      </c>
      <c r="E39" s="128">
        <f t="shared" si="0"/>
        <v>374</v>
      </c>
    </row>
    <row r="40" spans="1:5" x14ac:dyDescent="0.25">
      <c r="A40" s="128">
        <v>33</v>
      </c>
      <c r="B40" s="128" t="s">
        <v>266</v>
      </c>
      <c r="C40" s="128">
        <f>Distt.Major!C194</f>
        <v>6</v>
      </c>
      <c r="D40" s="128">
        <f>Distt.Minor!C628</f>
        <v>748</v>
      </c>
      <c r="E40" s="128">
        <f t="shared" si="0"/>
        <v>754</v>
      </c>
    </row>
    <row r="41" spans="1:5" x14ac:dyDescent="0.25">
      <c r="A41" s="170"/>
      <c r="B41" s="173" t="s">
        <v>236</v>
      </c>
      <c r="C41" s="173">
        <f>SUM(C8:C40)</f>
        <v>148</v>
      </c>
      <c r="D41" s="173">
        <f t="shared" ref="D41:E41" si="1">SUM(D8:D40)</f>
        <v>16484</v>
      </c>
      <c r="E41" s="173">
        <f t="shared" si="1"/>
        <v>16632</v>
      </c>
    </row>
    <row r="43" spans="1:5" x14ac:dyDescent="0.25">
      <c r="C43" s="163">
        <f>'Distt. Major Minerals'!C243</f>
        <v>148</v>
      </c>
      <c r="D43" s="572">
        <f>'Distt. Minor Minerals'!C670</f>
        <v>16484</v>
      </c>
      <c r="E43" s="572">
        <f>C43+D43</f>
        <v>16632</v>
      </c>
    </row>
    <row r="45" spans="1:5" x14ac:dyDescent="0.25">
      <c r="C45" s="130">
        <f>C41-C43</f>
        <v>0</v>
      </c>
      <c r="D45" s="130">
        <f t="shared" ref="D45:E45" si="2">D41-D43</f>
        <v>0</v>
      </c>
      <c r="E45" s="130">
        <f t="shared" si="2"/>
        <v>0</v>
      </c>
    </row>
  </sheetData>
  <mergeCells count="9">
    <mergeCell ref="A1:E1"/>
    <mergeCell ref="A2:E2"/>
    <mergeCell ref="A3:E3"/>
    <mergeCell ref="A5:A7"/>
    <mergeCell ref="B5:B7"/>
    <mergeCell ref="C5:D5"/>
    <mergeCell ref="E5:E7"/>
    <mergeCell ref="C6:C7"/>
    <mergeCell ref="D6:D7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opLeftCell="A10" workbookViewId="0">
      <selection activeCell="D8" sqref="D8"/>
    </sheetView>
  </sheetViews>
  <sheetFormatPr defaultRowHeight="15" x14ac:dyDescent="0.25"/>
  <cols>
    <col min="1" max="1" width="9.140625" customWidth="1"/>
    <col min="2" max="2" width="39.85546875" customWidth="1"/>
    <col min="3" max="5" width="25.7109375" bestFit="1" customWidth="1"/>
  </cols>
  <sheetData>
    <row r="1" spans="1:5" ht="27" x14ac:dyDescent="0.25">
      <c r="A1" s="1347" t="s">
        <v>179</v>
      </c>
      <c r="B1" s="1347"/>
      <c r="C1" s="1347"/>
      <c r="D1" s="1347"/>
      <c r="E1" s="1347"/>
    </row>
    <row r="2" spans="1:5" ht="27" x14ac:dyDescent="0.25">
      <c r="A2" s="1351" t="str">
        <f>'Distt. Lease'!A3:E3</f>
        <v>Financial Year 2022-23</v>
      </c>
      <c r="B2" s="1351"/>
      <c r="C2" s="1351"/>
      <c r="D2" s="1351"/>
      <c r="E2" s="1351"/>
    </row>
    <row r="3" spans="1:5" ht="25.5" x14ac:dyDescent="0.25">
      <c r="A3" s="1385" t="s">
        <v>8</v>
      </c>
      <c r="B3" s="1385"/>
      <c r="C3" s="1385"/>
      <c r="D3" s="1385"/>
      <c r="E3" s="1385"/>
    </row>
    <row r="5" spans="1:5" ht="30.75" customHeight="1" x14ac:dyDescent="0.25">
      <c r="A5" s="1386" t="s">
        <v>302</v>
      </c>
      <c r="B5" s="1388" t="s">
        <v>303</v>
      </c>
      <c r="C5" s="1365" t="s">
        <v>370</v>
      </c>
      <c r="D5" s="1365" t="s">
        <v>371</v>
      </c>
      <c r="E5" s="1365" t="s">
        <v>372</v>
      </c>
    </row>
    <row r="6" spans="1:5" ht="36" customHeight="1" x14ac:dyDescent="0.25">
      <c r="A6" s="1387"/>
      <c r="B6" s="1388"/>
      <c r="C6" s="1366"/>
      <c r="D6" s="1366"/>
      <c r="E6" s="1366"/>
    </row>
    <row r="7" spans="1:5" ht="30.75" x14ac:dyDescent="0.45">
      <c r="A7" s="85">
        <v>1</v>
      </c>
      <c r="B7" s="86" t="s">
        <v>307</v>
      </c>
      <c r="C7" s="1370"/>
      <c r="D7" s="1371"/>
      <c r="E7" s="1372"/>
    </row>
    <row r="8" spans="1:5" ht="23.25" x14ac:dyDescent="0.35">
      <c r="A8" s="98">
        <v>1</v>
      </c>
      <c r="B8" s="99" t="s">
        <v>308</v>
      </c>
      <c r="C8" s="171">
        <f>'Office Major'!G21</f>
        <v>959682912</v>
      </c>
      <c r="D8" s="171">
        <f>'Office Minor'!G37</f>
        <v>468590448.88</v>
      </c>
      <c r="E8" s="113">
        <f>C8+D8</f>
        <v>1428273360.8800001</v>
      </c>
    </row>
    <row r="9" spans="1:5" ht="23.25" x14ac:dyDescent="0.35">
      <c r="A9" s="98">
        <v>2</v>
      </c>
      <c r="B9" s="99" t="s">
        <v>309</v>
      </c>
      <c r="C9" s="171">
        <v>0</v>
      </c>
      <c r="D9" s="113">
        <f>'Office Minor'!G847</f>
        <v>502401000</v>
      </c>
      <c r="E9" s="113">
        <f t="shared" ref="E9:E13" si="0">C9+D9</f>
        <v>502401000</v>
      </c>
    </row>
    <row r="10" spans="1:5" ht="23.25" x14ac:dyDescent="0.35">
      <c r="A10" s="98">
        <v>3</v>
      </c>
      <c r="B10" s="99" t="s">
        <v>310</v>
      </c>
      <c r="C10" s="171">
        <f>'Office Major'!G157</f>
        <v>335993248</v>
      </c>
      <c r="D10" s="113">
        <f>'Office Minor'!G848</f>
        <v>1813696621</v>
      </c>
      <c r="E10" s="113">
        <f t="shared" si="0"/>
        <v>2149689869</v>
      </c>
    </row>
    <row r="11" spans="1:5" ht="23.25" x14ac:dyDescent="0.35">
      <c r="A11" s="99">
        <v>4</v>
      </c>
      <c r="B11" s="99" t="s">
        <v>311</v>
      </c>
      <c r="C11" s="171">
        <f>'Office Major'!G51</f>
        <v>190926517</v>
      </c>
      <c r="D11" s="171">
        <f>'Office Minor'!G824</f>
        <v>53692918.649999999</v>
      </c>
      <c r="E11" s="113">
        <f t="shared" si="0"/>
        <v>244619435.65000001</v>
      </c>
    </row>
    <row r="12" spans="1:5" ht="23.25" x14ac:dyDescent="0.35">
      <c r="A12" s="99">
        <v>5</v>
      </c>
      <c r="B12" s="99" t="s">
        <v>312</v>
      </c>
      <c r="C12" s="171">
        <f>'Office Major'!G96</f>
        <v>79781230</v>
      </c>
      <c r="D12" s="113">
        <f>'Office Minor'!G836</f>
        <v>204354071.08000001</v>
      </c>
      <c r="E12" s="113">
        <f t="shared" si="0"/>
        <v>284135301.08000004</v>
      </c>
    </row>
    <row r="13" spans="1:5" ht="23.25" x14ac:dyDescent="0.35">
      <c r="A13" s="99">
        <v>6</v>
      </c>
      <c r="B13" s="99" t="s">
        <v>313</v>
      </c>
      <c r="C13" s="172">
        <f>'Office Major'!G194</f>
        <v>511390</v>
      </c>
      <c r="D13" s="113">
        <f>'Office Minor'!G858</f>
        <v>1097807185</v>
      </c>
      <c r="E13" s="113">
        <f t="shared" si="0"/>
        <v>1098318575</v>
      </c>
    </row>
    <row r="14" spans="1:5" ht="23.25" x14ac:dyDescent="0.35">
      <c r="A14" s="1383" t="s">
        <v>49</v>
      </c>
      <c r="B14" s="1384"/>
      <c r="C14" s="114">
        <f>SUM(C8:C13)</f>
        <v>1566895297</v>
      </c>
      <c r="D14" s="114">
        <f>SUM(D8:D13)</f>
        <v>4140542244.6100001</v>
      </c>
      <c r="E14" s="114">
        <f>SUM(E8:E13)</f>
        <v>5707437541.6099997</v>
      </c>
    </row>
    <row r="15" spans="1:5" ht="23.25" x14ac:dyDescent="0.35">
      <c r="A15" s="101">
        <v>2</v>
      </c>
      <c r="B15" s="96" t="s">
        <v>314</v>
      </c>
      <c r="C15" s="1373"/>
      <c r="D15" s="1374"/>
      <c r="E15" s="1375"/>
    </row>
    <row r="16" spans="1:5" ht="23.25" x14ac:dyDescent="0.35">
      <c r="A16" s="99">
        <v>1</v>
      </c>
      <c r="B16" s="99" t="s">
        <v>315</v>
      </c>
      <c r="C16" s="115">
        <v>0</v>
      </c>
      <c r="D16" s="116">
        <f>'Office Minor'!G826</f>
        <v>1163621313</v>
      </c>
      <c r="E16" s="117">
        <f>C16+D16</f>
        <v>1163621313</v>
      </c>
    </row>
    <row r="17" spans="1:5" ht="23.25" x14ac:dyDescent="0.35">
      <c r="A17" s="99">
        <v>2</v>
      </c>
      <c r="B17" s="99" t="s">
        <v>316</v>
      </c>
      <c r="C17" s="116"/>
      <c r="D17" s="116">
        <f>'Office Minor'!G834</f>
        <v>85430178</v>
      </c>
      <c r="E17" s="117">
        <f t="shared" ref="E17:E20" si="1">C17+D17</f>
        <v>85430178</v>
      </c>
    </row>
    <row r="18" spans="1:5" ht="23.25" x14ac:dyDescent="0.35">
      <c r="A18" s="99">
        <v>3</v>
      </c>
      <c r="B18" s="99" t="s">
        <v>317</v>
      </c>
      <c r="C18" s="116">
        <v>0</v>
      </c>
      <c r="D18" s="116">
        <f>'Office Minor'!G844</f>
        <v>275778422</v>
      </c>
      <c r="E18" s="117">
        <f t="shared" si="1"/>
        <v>275778422</v>
      </c>
    </row>
    <row r="19" spans="1:5" ht="23.25" x14ac:dyDescent="0.35">
      <c r="A19" s="102">
        <v>4</v>
      </c>
      <c r="B19" s="99" t="s">
        <v>318</v>
      </c>
      <c r="C19" s="116">
        <v>0</v>
      </c>
      <c r="D19" s="116">
        <f>'Office Minor'!G856</f>
        <v>411326926</v>
      </c>
      <c r="E19" s="117">
        <f t="shared" si="1"/>
        <v>411326926</v>
      </c>
    </row>
    <row r="20" spans="1:5" ht="23.25" x14ac:dyDescent="0.35">
      <c r="A20" s="102">
        <v>5</v>
      </c>
      <c r="B20" s="98" t="s">
        <v>319</v>
      </c>
      <c r="C20" s="171">
        <v>0</v>
      </c>
      <c r="D20" s="171">
        <f>'Office Minor'!G857</f>
        <v>276957678.39999998</v>
      </c>
      <c r="E20" s="117">
        <f t="shared" si="1"/>
        <v>276957678.39999998</v>
      </c>
    </row>
    <row r="21" spans="1:5" ht="23.25" x14ac:dyDescent="0.35">
      <c r="A21" s="1383" t="s">
        <v>49</v>
      </c>
      <c r="B21" s="1384"/>
      <c r="C21" s="114">
        <f>SUM(C16:C20)</f>
        <v>0</v>
      </c>
      <c r="D21" s="114">
        <f>SUM(D16:D20)</f>
        <v>2213114517.4000001</v>
      </c>
      <c r="E21" s="114">
        <f>SUM(E16:E20)</f>
        <v>2213114517.4000001</v>
      </c>
    </row>
    <row r="22" spans="1:5" ht="23.25" x14ac:dyDescent="0.35">
      <c r="A22" s="100">
        <v>3</v>
      </c>
      <c r="B22" s="100" t="s">
        <v>320</v>
      </c>
      <c r="C22" s="1357"/>
      <c r="D22" s="1358"/>
      <c r="E22" s="1359"/>
    </row>
    <row r="23" spans="1:5" ht="23.25" x14ac:dyDescent="0.35">
      <c r="A23" s="99">
        <v>1</v>
      </c>
      <c r="B23" s="99" t="s">
        <v>321</v>
      </c>
      <c r="C23" s="174">
        <f>'Office Major'!G249</f>
        <v>406263837</v>
      </c>
      <c r="D23" s="116">
        <f>'Office Minor'!G828</f>
        <v>1496234770</v>
      </c>
      <c r="E23" s="117">
        <f>C23+D23</f>
        <v>1902498607</v>
      </c>
    </row>
    <row r="24" spans="1:5" ht="23.25" x14ac:dyDescent="0.35">
      <c r="A24" s="99">
        <v>2</v>
      </c>
      <c r="B24" s="99" t="s">
        <v>322</v>
      </c>
      <c r="C24" s="116">
        <f>'Office Major'!G255</f>
        <v>279186050</v>
      </c>
      <c r="D24" s="116">
        <f>'Office Minor'!G838</f>
        <v>347072601.94999999</v>
      </c>
      <c r="E24" s="117">
        <f t="shared" ref="E24:E27" si="2">C24+D24</f>
        <v>626258651.95000005</v>
      </c>
    </row>
    <row r="25" spans="1:5" ht="23.25" x14ac:dyDescent="0.35">
      <c r="A25" s="99">
        <v>3</v>
      </c>
      <c r="B25" s="99" t="s">
        <v>323</v>
      </c>
      <c r="C25" s="116">
        <v>0</v>
      </c>
      <c r="D25" s="116">
        <f>'Office Minor'!G863</f>
        <v>300758521</v>
      </c>
      <c r="E25" s="117">
        <f t="shared" si="2"/>
        <v>300758521</v>
      </c>
    </row>
    <row r="26" spans="1:5" ht="23.25" x14ac:dyDescent="0.35">
      <c r="A26" s="99">
        <v>4</v>
      </c>
      <c r="B26" s="98" t="s">
        <v>324</v>
      </c>
      <c r="C26" s="116">
        <v>0</v>
      </c>
      <c r="D26" s="116">
        <f>'Office Minor'!G831</f>
        <v>391906405</v>
      </c>
      <c r="E26" s="117">
        <f t="shared" si="2"/>
        <v>391906405</v>
      </c>
    </row>
    <row r="27" spans="1:5" ht="23.25" x14ac:dyDescent="0.35">
      <c r="A27" s="99">
        <v>5</v>
      </c>
      <c r="B27" s="98" t="s">
        <v>325</v>
      </c>
      <c r="C27" s="174">
        <v>0</v>
      </c>
      <c r="D27" s="174">
        <f>'Office Minor'!G837</f>
        <v>315900377</v>
      </c>
      <c r="E27" s="117">
        <f t="shared" si="2"/>
        <v>315900377</v>
      </c>
    </row>
    <row r="28" spans="1:5" ht="23.25" x14ac:dyDescent="0.35">
      <c r="A28" s="1383" t="s">
        <v>49</v>
      </c>
      <c r="B28" s="1384"/>
      <c r="C28" s="114">
        <f>SUM(C23:C27)</f>
        <v>685449887</v>
      </c>
      <c r="D28" s="114">
        <f>SUM(D23:D27)</f>
        <v>2851872674.9499998</v>
      </c>
      <c r="E28" s="114">
        <f>SUM(E23:E27)</f>
        <v>3537322561.9499998</v>
      </c>
    </row>
    <row r="29" spans="1:5" ht="23.25" x14ac:dyDescent="0.35">
      <c r="A29" s="100">
        <v>4</v>
      </c>
      <c r="B29" s="100" t="s">
        <v>326</v>
      </c>
      <c r="C29" s="116"/>
      <c r="D29" s="116"/>
      <c r="E29" s="117"/>
    </row>
    <row r="30" spans="1:5" ht="23.25" x14ac:dyDescent="0.35">
      <c r="A30" s="99">
        <v>1</v>
      </c>
      <c r="B30" s="99" t="s">
        <v>327</v>
      </c>
      <c r="C30" s="116">
        <f>'Office Major'!G254</f>
        <v>15502</v>
      </c>
      <c r="D30" s="116">
        <f>'Office Minor'!G839</f>
        <v>894617498</v>
      </c>
      <c r="E30" s="117">
        <f>C30+D30</f>
        <v>894633000</v>
      </c>
    </row>
    <row r="31" spans="1:5" ht="23.25" x14ac:dyDescent="0.35">
      <c r="A31" s="99">
        <v>2</v>
      </c>
      <c r="B31" s="99" t="s">
        <v>328</v>
      </c>
      <c r="C31" s="116">
        <v>0</v>
      </c>
      <c r="D31" s="116">
        <f>'Office Minor'!G859</f>
        <v>340064933</v>
      </c>
      <c r="E31" s="117">
        <f t="shared" ref="E31:E37" si="3">C31+D31</f>
        <v>340064933</v>
      </c>
    </row>
    <row r="32" spans="1:5" ht="23.25" x14ac:dyDescent="0.35">
      <c r="A32" s="99">
        <v>3</v>
      </c>
      <c r="B32" s="99" t="s">
        <v>329</v>
      </c>
      <c r="C32" s="116">
        <f>'Office Major'!G244</f>
        <v>0</v>
      </c>
      <c r="D32" s="116">
        <f>'Office Minor'!G819</f>
        <v>1188717883.8</v>
      </c>
      <c r="E32" s="117">
        <f t="shared" si="3"/>
        <v>1188717883.8</v>
      </c>
    </row>
    <row r="33" spans="1:5" ht="23.25" x14ac:dyDescent="0.35">
      <c r="A33" s="99">
        <v>4</v>
      </c>
      <c r="B33" s="103" t="s">
        <v>330</v>
      </c>
      <c r="C33" s="174">
        <f>'Office Major'!G258</f>
        <v>394998000</v>
      </c>
      <c r="D33" s="174">
        <f>'Office Minor'!G842</f>
        <v>656050300</v>
      </c>
      <c r="E33" s="117">
        <f t="shared" si="3"/>
        <v>1051048300</v>
      </c>
    </row>
    <row r="34" spans="1:5" ht="23.25" x14ac:dyDescent="0.35">
      <c r="A34" s="99">
        <v>5</v>
      </c>
      <c r="B34" s="99" t="s">
        <v>331</v>
      </c>
      <c r="C34" s="116">
        <f>'Office Major'!G252</f>
        <v>0</v>
      </c>
      <c r="D34" s="174">
        <f>'Office Minor'!G833</f>
        <v>214795615</v>
      </c>
      <c r="E34" s="117">
        <f t="shared" si="3"/>
        <v>214795615</v>
      </c>
    </row>
    <row r="35" spans="1:5" ht="23.25" x14ac:dyDescent="0.35">
      <c r="A35" s="99">
        <v>6</v>
      </c>
      <c r="B35" s="99" t="s">
        <v>332</v>
      </c>
      <c r="C35" s="174">
        <f>'Office Major'!G262</f>
        <v>8690247</v>
      </c>
      <c r="D35" s="174">
        <f>'Office Minor'!G849</f>
        <v>536471921</v>
      </c>
      <c r="E35" s="117">
        <f t="shared" si="3"/>
        <v>545162168</v>
      </c>
    </row>
    <row r="36" spans="1:5" ht="23.25" x14ac:dyDescent="0.35">
      <c r="A36" s="99">
        <v>7</v>
      </c>
      <c r="B36" s="99" t="s">
        <v>333</v>
      </c>
      <c r="C36" s="174">
        <f>'Office Major'!G260</f>
        <v>346653631.10000002</v>
      </c>
      <c r="D36" s="116">
        <f>'Office Minor'!G846</f>
        <v>451842613.18999994</v>
      </c>
      <c r="E36" s="117">
        <f t="shared" si="3"/>
        <v>798496244.28999996</v>
      </c>
    </row>
    <row r="37" spans="1:5" ht="23.25" x14ac:dyDescent="0.35">
      <c r="A37" s="99">
        <v>8</v>
      </c>
      <c r="B37" s="99" t="s">
        <v>334</v>
      </c>
      <c r="C37" s="116">
        <f>'Office Major'!G269</f>
        <v>150000</v>
      </c>
      <c r="D37" s="116">
        <f>'Office Minor'!G864</f>
        <v>916549478</v>
      </c>
      <c r="E37" s="117">
        <f t="shared" si="3"/>
        <v>916699478</v>
      </c>
    </row>
    <row r="38" spans="1:5" ht="23.25" x14ac:dyDescent="0.35">
      <c r="A38" s="1383" t="s">
        <v>49</v>
      </c>
      <c r="B38" s="1384"/>
      <c r="C38" s="114">
        <f>SUM(C30:C37)</f>
        <v>750507380.10000002</v>
      </c>
      <c r="D38" s="114">
        <f>SUM(D30:D37)</f>
        <v>5199110241.9899998</v>
      </c>
      <c r="E38" s="114">
        <f>SUM(E30:E37)</f>
        <v>5949617622.0900002</v>
      </c>
    </row>
    <row r="39" spans="1:5" ht="23.25" x14ac:dyDescent="0.35">
      <c r="A39" s="100">
        <v>5</v>
      </c>
      <c r="B39" s="100" t="s">
        <v>335</v>
      </c>
      <c r="C39" s="1357"/>
      <c r="D39" s="1358"/>
      <c r="E39" s="1359"/>
    </row>
    <row r="40" spans="1:5" ht="23.25" x14ac:dyDescent="0.35">
      <c r="A40" s="99">
        <v>1</v>
      </c>
      <c r="B40" s="99" t="s">
        <v>336</v>
      </c>
      <c r="C40" s="116">
        <f>'Office Major'!G259</f>
        <v>97305349</v>
      </c>
      <c r="D40" s="116">
        <f>'Office Minor'!G845</f>
        <v>417718352</v>
      </c>
      <c r="E40" s="117">
        <f>C40+D40</f>
        <v>515023701</v>
      </c>
    </row>
    <row r="41" spans="1:5" ht="23.25" x14ac:dyDescent="0.35">
      <c r="A41" s="99">
        <v>2</v>
      </c>
      <c r="B41" s="99" t="s">
        <v>337</v>
      </c>
      <c r="C41" s="116">
        <f>'Office Major'!G265</f>
        <v>213000000</v>
      </c>
      <c r="D41" s="116">
        <f>'Office Minor'!G854</f>
        <v>508219698</v>
      </c>
      <c r="E41" s="117">
        <f t="shared" ref="E41:E45" si="4">C41+D41</f>
        <v>721219698</v>
      </c>
    </row>
    <row r="42" spans="1:5" ht="23.25" x14ac:dyDescent="0.35">
      <c r="A42" s="99">
        <v>3</v>
      </c>
      <c r="B42" s="99" t="s">
        <v>338</v>
      </c>
      <c r="C42" s="116">
        <v>0</v>
      </c>
      <c r="D42" s="116">
        <f>'Office Minor'!G829</f>
        <v>498281809</v>
      </c>
      <c r="E42" s="117">
        <f t="shared" si="4"/>
        <v>498281809</v>
      </c>
    </row>
    <row r="43" spans="1:5" ht="23.25" x14ac:dyDescent="0.35">
      <c r="A43" s="99">
        <v>4</v>
      </c>
      <c r="B43" s="99" t="s">
        <v>339</v>
      </c>
      <c r="C43" s="116">
        <v>0</v>
      </c>
      <c r="D43" s="116">
        <f>'Office Minor'!G830</f>
        <v>283811013</v>
      </c>
      <c r="E43" s="117">
        <f t="shared" si="4"/>
        <v>283811013</v>
      </c>
    </row>
    <row r="44" spans="1:5" ht="23.25" x14ac:dyDescent="0.35">
      <c r="A44" s="99">
        <v>5</v>
      </c>
      <c r="B44" s="99" t="s">
        <v>340</v>
      </c>
      <c r="C44" s="116">
        <v>0</v>
      </c>
      <c r="D44" s="116">
        <f>'Office Minor'!G841</f>
        <v>613949000</v>
      </c>
      <c r="E44" s="117">
        <f t="shared" si="4"/>
        <v>613949000</v>
      </c>
    </row>
    <row r="45" spans="1:5" ht="23.25" x14ac:dyDescent="0.35">
      <c r="A45" s="99">
        <v>6</v>
      </c>
      <c r="B45" s="99" t="s">
        <v>341</v>
      </c>
      <c r="C45" s="116">
        <v>0</v>
      </c>
      <c r="D45" s="174">
        <f>'Office Minor'!G822</f>
        <v>236138018</v>
      </c>
      <c r="E45" s="117">
        <f t="shared" si="4"/>
        <v>236138018</v>
      </c>
    </row>
    <row r="46" spans="1:5" ht="23.25" x14ac:dyDescent="0.35">
      <c r="A46" s="1383" t="s">
        <v>49</v>
      </c>
      <c r="B46" s="1384"/>
      <c r="C46" s="114">
        <f>SUM(C40:C45)</f>
        <v>310305349</v>
      </c>
      <c r="D46" s="114">
        <f>SUM(D40:D45)</f>
        <v>2558117890</v>
      </c>
      <c r="E46" s="114">
        <f>SUM(E40:E45)</f>
        <v>2868423239</v>
      </c>
    </row>
    <row r="47" spans="1:5" ht="23.25" x14ac:dyDescent="0.35">
      <c r="A47" s="100">
        <v>6</v>
      </c>
      <c r="B47" s="100" t="s">
        <v>342</v>
      </c>
      <c r="C47" s="1357"/>
      <c r="D47" s="1358"/>
      <c r="E47" s="1359"/>
    </row>
    <row r="48" spans="1:5" ht="23.25" x14ac:dyDescent="0.35">
      <c r="A48" s="99">
        <v>1</v>
      </c>
      <c r="B48" s="99" t="s">
        <v>343</v>
      </c>
      <c r="C48" s="116">
        <v>0</v>
      </c>
      <c r="D48" s="174">
        <f>'Office Minor'!G843</f>
        <v>1706187000</v>
      </c>
      <c r="E48" s="117">
        <f>C48+D48</f>
        <v>1706187000</v>
      </c>
    </row>
    <row r="49" spans="1:5" ht="23.25" x14ac:dyDescent="0.35">
      <c r="A49" s="99">
        <v>2</v>
      </c>
      <c r="B49" s="99" t="s">
        <v>344</v>
      </c>
      <c r="C49" s="116">
        <f>'Office Major'!G267</f>
        <v>1088033773</v>
      </c>
      <c r="D49" s="116">
        <f>'Office Minor'!G860</f>
        <v>720766408</v>
      </c>
      <c r="E49" s="117">
        <f t="shared" ref="E49:E53" si="5">C49+D49</f>
        <v>1808800181</v>
      </c>
    </row>
    <row r="50" spans="1:5" ht="23.25" x14ac:dyDescent="0.35">
      <c r="A50" s="99">
        <v>3</v>
      </c>
      <c r="B50" s="99" t="s">
        <v>345</v>
      </c>
      <c r="C50" s="116">
        <f>'Office Major'!G246</f>
        <v>1178962306</v>
      </c>
      <c r="D50" s="116">
        <f>'Office Minor'!G823</f>
        <v>676943317.89999998</v>
      </c>
      <c r="E50" s="117">
        <f t="shared" si="5"/>
        <v>1855905623.9000001</v>
      </c>
    </row>
    <row r="51" spans="1:5" ht="23.25" x14ac:dyDescent="0.35">
      <c r="A51" s="99">
        <v>4</v>
      </c>
      <c r="B51" s="99" t="s">
        <v>346</v>
      </c>
      <c r="C51" s="116">
        <f>'Office Major'!G268</f>
        <v>1671625467</v>
      </c>
      <c r="D51" s="116">
        <f>'Office Minor'!G861</f>
        <v>1380195911</v>
      </c>
      <c r="E51" s="117">
        <f t="shared" si="5"/>
        <v>3051821378</v>
      </c>
    </row>
    <row r="52" spans="1:5" ht="23.25" x14ac:dyDescent="0.35">
      <c r="A52" s="99">
        <v>5</v>
      </c>
      <c r="B52" s="99" t="s">
        <v>347</v>
      </c>
      <c r="C52" s="116">
        <f>'Office Major'!G256</f>
        <v>40000</v>
      </c>
      <c r="D52" s="116">
        <f>'Office Minor'!G840</f>
        <v>452745006</v>
      </c>
      <c r="E52" s="117">
        <f t="shared" si="5"/>
        <v>452785006</v>
      </c>
    </row>
    <row r="53" spans="1:5" ht="23.25" x14ac:dyDescent="0.35">
      <c r="A53" s="99">
        <v>6</v>
      </c>
      <c r="B53" s="99" t="s">
        <v>348</v>
      </c>
      <c r="C53" s="113">
        <v>0</v>
      </c>
      <c r="D53" s="113">
        <f>'Office Minor'!G820</f>
        <v>667838337</v>
      </c>
      <c r="E53" s="117">
        <f t="shared" si="5"/>
        <v>667838337</v>
      </c>
    </row>
    <row r="54" spans="1:5" ht="23.25" x14ac:dyDescent="0.35">
      <c r="A54" s="1383" t="s">
        <v>49</v>
      </c>
      <c r="B54" s="1384"/>
      <c r="C54" s="114">
        <f>SUM(C48:C53)</f>
        <v>3938661546</v>
      </c>
      <c r="D54" s="114">
        <f>SUM(D48:D53)</f>
        <v>5604675979.8999996</v>
      </c>
      <c r="E54" s="114">
        <f>SUM(E48:E53)</f>
        <v>9543337525.8999996</v>
      </c>
    </row>
    <row r="55" spans="1:5" ht="23.25" x14ac:dyDescent="0.35">
      <c r="A55" s="100">
        <v>7</v>
      </c>
      <c r="B55" s="100" t="s">
        <v>349</v>
      </c>
      <c r="C55" s="1357"/>
      <c r="D55" s="1358"/>
      <c r="E55" s="1359"/>
    </row>
    <row r="56" spans="1:5" ht="23.25" x14ac:dyDescent="0.35">
      <c r="A56" s="99">
        <v>1</v>
      </c>
      <c r="B56" s="99" t="s">
        <v>350</v>
      </c>
      <c r="C56" s="116">
        <f>'Office Major'!G248</f>
        <v>15051759234</v>
      </c>
      <c r="D56" s="116">
        <f>'Office Minor'!G827</f>
        <v>1229733754</v>
      </c>
      <c r="E56" s="117">
        <f>C56+D56</f>
        <v>16281492988</v>
      </c>
    </row>
    <row r="57" spans="1:5" ht="23.25" x14ac:dyDescent="0.35">
      <c r="A57" s="99">
        <v>2</v>
      </c>
      <c r="B57" s="99" t="s">
        <v>351</v>
      </c>
      <c r="C57" s="116">
        <v>0</v>
      </c>
      <c r="D57" s="116">
        <f>'Office Minor'!G825</f>
        <v>626980080</v>
      </c>
      <c r="E57" s="117">
        <f t="shared" ref="E57:E59" si="6">C57+D57</f>
        <v>626980080</v>
      </c>
    </row>
    <row r="58" spans="1:5" ht="23.25" x14ac:dyDescent="0.35">
      <c r="A58" s="99">
        <v>3</v>
      </c>
      <c r="B58" s="99" t="s">
        <v>352</v>
      </c>
      <c r="C58" s="116">
        <f>'Office Major'!G250</f>
        <v>1059817466</v>
      </c>
      <c r="D58" s="116">
        <f>'Office Minor'!G832</f>
        <v>222880371</v>
      </c>
      <c r="E58" s="117">
        <f t="shared" si="6"/>
        <v>1282697837</v>
      </c>
    </row>
    <row r="59" spans="1:5" ht="23.25" x14ac:dyDescent="0.35">
      <c r="A59" s="99">
        <v>4</v>
      </c>
      <c r="B59" s="99" t="s">
        <v>353</v>
      </c>
      <c r="C59" s="116">
        <f>'Office Major'!G263</f>
        <v>1820479983</v>
      </c>
      <c r="D59" s="116">
        <f>'Office Minor'!G850</f>
        <v>180030305</v>
      </c>
      <c r="E59" s="117">
        <f t="shared" si="6"/>
        <v>2000510288</v>
      </c>
    </row>
    <row r="60" spans="1:5" ht="23.25" x14ac:dyDescent="0.35">
      <c r="A60" s="1383" t="s">
        <v>49</v>
      </c>
      <c r="B60" s="1384"/>
      <c r="C60" s="114">
        <f>SUM(C56:C59)</f>
        <v>17932056683</v>
      </c>
      <c r="D60" s="114">
        <f>SUM(D56:D59)</f>
        <v>2259624510</v>
      </c>
      <c r="E60" s="114">
        <f>SUM(E56:E59)</f>
        <v>20191681193</v>
      </c>
    </row>
    <row r="61" spans="1:5" ht="23.25" x14ac:dyDescent="0.35">
      <c r="A61" s="100">
        <v>8</v>
      </c>
      <c r="B61" s="100" t="s">
        <v>354</v>
      </c>
      <c r="C61" s="1354"/>
      <c r="D61" s="1355"/>
      <c r="E61" s="1356"/>
    </row>
    <row r="62" spans="1:5" ht="23.25" x14ac:dyDescent="0.35">
      <c r="A62" s="99">
        <v>1</v>
      </c>
      <c r="B62" s="99" t="s">
        <v>355</v>
      </c>
      <c r="C62" s="113">
        <v>0</v>
      </c>
      <c r="D62" s="113">
        <f>'Office Minor'!G852</f>
        <v>1418205059.8099999</v>
      </c>
      <c r="E62" s="117">
        <f>C62+D62</f>
        <v>1418205059.8099999</v>
      </c>
    </row>
    <row r="63" spans="1:5" ht="23.25" x14ac:dyDescent="0.35">
      <c r="A63" s="99">
        <v>2</v>
      </c>
      <c r="B63" s="99" t="s">
        <v>356</v>
      </c>
      <c r="C63" s="113">
        <f>'Office Major'!G264</f>
        <v>10163140000</v>
      </c>
      <c r="D63" s="113">
        <f>'Office Minor'!G853</f>
        <v>545434000</v>
      </c>
      <c r="E63" s="117">
        <f t="shared" ref="E63:E64" si="7">C63+D63</f>
        <v>10708574000</v>
      </c>
    </row>
    <row r="64" spans="1:5" ht="23.25" x14ac:dyDescent="0.35">
      <c r="A64" s="99">
        <v>3</v>
      </c>
      <c r="B64" s="99" t="s">
        <v>357</v>
      </c>
      <c r="C64" s="113">
        <f>'Office Major'!G242</f>
        <v>10000</v>
      </c>
      <c r="D64" s="113">
        <f>'Office Minor'!G817</f>
        <v>1000369505.0000001</v>
      </c>
      <c r="E64" s="117">
        <f t="shared" si="7"/>
        <v>1000379505.0000001</v>
      </c>
    </row>
    <row r="65" spans="1:5" ht="23.25" x14ac:dyDescent="0.35">
      <c r="A65" s="1383" t="s">
        <v>49</v>
      </c>
      <c r="B65" s="1384"/>
      <c r="C65" s="114">
        <f>SUM(C62:C64)</f>
        <v>10163150000</v>
      </c>
      <c r="D65" s="114">
        <f>SUM(D62:D64)</f>
        <v>2964008564.8099999</v>
      </c>
      <c r="E65" s="114">
        <f>SUM(E62:E64)</f>
        <v>13127158564.809999</v>
      </c>
    </row>
    <row r="66" spans="1:5" ht="23.25" x14ac:dyDescent="0.35">
      <c r="A66" s="100">
        <v>9</v>
      </c>
      <c r="B66" s="100" t="s">
        <v>358</v>
      </c>
      <c r="C66" s="1357"/>
      <c r="D66" s="1358"/>
      <c r="E66" s="1359"/>
    </row>
    <row r="67" spans="1:5" ht="23.25" x14ac:dyDescent="0.35">
      <c r="A67" s="99">
        <v>1</v>
      </c>
      <c r="B67" s="99" t="s">
        <v>359</v>
      </c>
      <c r="C67" s="116">
        <f>'Office Major'!G270</f>
        <v>5886156509</v>
      </c>
      <c r="D67" s="116">
        <f>'Office Minor'!G865</f>
        <v>391627880</v>
      </c>
      <c r="E67" s="117">
        <f>C67+D67</f>
        <v>6277784389</v>
      </c>
    </row>
    <row r="68" spans="1:5" ht="23.25" x14ac:dyDescent="0.35">
      <c r="A68" s="99">
        <v>2</v>
      </c>
      <c r="B68" s="99" t="s">
        <v>360</v>
      </c>
      <c r="C68" s="116">
        <v>0</v>
      </c>
      <c r="D68" s="116">
        <f>'Office Minor'!G851</f>
        <v>173759800.80000001</v>
      </c>
      <c r="E68" s="117">
        <f t="shared" ref="E68:E72" si="8">C68+D68</f>
        <v>173759800.80000001</v>
      </c>
    </row>
    <row r="69" spans="1:5" ht="23.25" x14ac:dyDescent="0.35">
      <c r="A69" s="99">
        <v>3</v>
      </c>
      <c r="B69" s="99" t="s">
        <v>361</v>
      </c>
      <c r="C69" s="116">
        <v>0</v>
      </c>
      <c r="D69" s="116">
        <f>'Office Minor'!G855</f>
        <v>113356184</v>
      </c>
      <c r="E69" s="117">
        <f t="shared" si="8"/>
        <v>113356184</v>
      </c>
    </row>
    <row r="70" spans="1:5" ht="23.25" x14ac:dyDescent="0.35">
      <c r="A70" s="99">
        <v>4</v>
      </c>
      <c r="B70" s="99" t="s">
        <v>362</v>
      </c>
      <c r="C70" s="116">
        <v>0</v>
      </c>
      <c r="D70" s="116">
        <f>'Office Minor'!G862</f>
        <v>286079017</v>
      </c>
      <c r="E70" s="117">
        <f t="shared" si="8"/>
        <v>286079017</v>
      </c>
    </row>
    <row r="71" spans="1:5" ht="23.25" x14ac:dyDescent="0.35">
      <c r="A71" s="99">
        <v>5</v>
      </c>
      <c r="B71" s="99" t="s">
        <v>363</v>
      </c>
      <c r="C71" s="116">
        <f>'Office Major'!G245</f>
        <v>112398000</v>
      </c>
      <c r="D71" s="116">
        <f>'Office Minor'!G821</f>
        <v>346589064.99900001</v>
      </c>
      <c r="E71" s="117">
        <f t="shared" si="8"/>
        <v>458987064.99900001</v>
      </c>
    </row>
    <row r="72" spans="1:5" ht="23.25" x14ac:dyDescent="0.35">
      <c r="A72" s="99">
        <v>6</v>
      </c>
      <c r="B72" s="99" t="s">
        <v>364</v>
      </c>
      <c r="C72" s="116">
        <f>'Office Major'!G251</f>
        <v>848200</v>
      </c>
      <c r="D72" s="116">
        <f>'Office Minor'!G835</f>
        <v>173810551</v>
      </c>
      <c r="E72" s="117">
        <f t="shared" si="8"/>
        <v>174658751</v>
      </c>
    </row>
    <row r="73" spans="1:5" ht="23.25" x14ac:dyDescent="0.35">
      <c r="A73" s="1383" t="s">
        <v>49</v>
      </c>
      <c r="B73" s="1384"/>
      <c r="C73" s="114">
        <f>SUM(C67:C72)</f>
        <v>5999402709</v>
      </c>
      <c r="D73" s="114">
        <f>SUM(D67:D72)</f>
        <v>1485222497.799</v>
      </c>
      <c r="E73" s="114">
        <f>SUM(E67:E72)</f>
        <v>7484625206.7989998</v>
      </c>
    </row>
    <row r="74" spans="1:5" ht="22.5" x14ac:dyDescent="0.3">
      <c r="A74" s="1373"/>
      <c r="B74" s="1374"/>
      <c r="C74" s="1374"/>
      <c r="D74" s="1374"/>
      <c r="E74" s="1375"/>
    </row>
    <row r="75" spans="1:5" ht="22.5" x14ac:dyDescent="0.25">
      <c r="A75" s="1381" t="s">
        <v>365</v>
      </c>
      <c r="B75" s="1382"/>
      <c r="C75" s="118">
        <f>C14+C21+C28+C38+C46+C54+C60+C65+C73</f>
        <v>41346428851.099998</v>
      </c>
      <c r="D75" s="118">
        <f>D14+D21+D28+D38+D46+D54+D60+D65+D73</f>
        <v>29276289121.459</v>
      </c>
      <c r="E75" s="118">
        <f>E14+E21+E28+E38+E46+E54+E60+E65+E73</f>
        <v>70622717972.55899</v>
      </c>
    </row>
    <row r="76" spans="1:5" ht="23.25" x14ac:dyDescent="0.35">
      <c r="A76" s="119"/>
      <c r="B76" s="119"/>
      <c r="C76" s="119"/>
      <c r="D76" s="119"/>
      <c r="E76" s="119"/>
    </row>
    <row r="77" spans="1:5" ht="23.25" x14ac:dyDescent="0.35">
      <c r="A77" s="119"/>
      <c r="B77" s="120" t="s">
        <v>373</v>
      </c>
      <c r="C77" s="120">
        <f>'Office Major'!G271</f>
        <v>41346428851.099998</v>
      </c>
      <c r="D77" s="121">
        <f>'Office Minor'!G866</f>
        <v>29276289121.459003</v>
      </c>
      <c r="E77" s="122">
        <f>'Office Major'!G271+'Office Minor'!G866</f>
        <v>70622717972.559006</v>
      </c>
    </row>
    <row r="78" spans="1:5" ht="23.25" x14ac:dyDescent="0.35">
      <c r="A78" s="119"/>
      <c r="B78" s="119"/>
      <c r="C78" s="119"/>
      <c r="D78" s="119"/>
      <c r="E78" s="119"/>
    </row>
    <row r="79" spans="1:5" ht="23.25" x14ac:dyDescent="0.35">
      <c r="A79" s="119"/>
      <c r="B79" s="119"/>
      <c r="C79" s="119">
        <f>C75-C77</f>
        <v>0</v>
      </c>
      <c r="D79" s="119">
        <f t="shared" ref="D79:E79" si="9">D75-D77</f>
        <v>0</v>
      </c>
      <c r="E79" s="119">
        <f t="shared" si="9"/>
        <v>0</v>
      </c>
    </row>
  </sheetData>
  <mergeCells count="27">
    <mergeCell ref="C7:E7"/>
    <mergeCell ref="A14:B14"/>
    <mergeCell ref="C15:E15"/>
    <mergeCell ref="A21:B21"/>
    <mergeCell ref="C22:E22"/>
    <mergeCell ref="A3:E3"/>
    <mergeCell ref="A5:A6"/>
    <mergeCell ref="B5:B6"/>
    <mergeCell ref="C5:C6"/>
    <mergeCell ref="D5:D6"/>
    <mergeCell ref="E5:E6"/>
    <mergeCell ref="A75:B75"/>
    <mergeCell ref="A1:E1"/>
    <mergeCell ref="A2:E2"/>
    <mergeCell ref="A60:B60"/>
    <mergeCell ref="C61:E61"/>
    <mergeCell ref="A65:B65"/>
    <mergeCell ref="C66:E66"/>
    <mergeCell ref="A73:B73"/>
    <mergeCell ref="A74:E74"/>
    <mergeCell ref="A38:B38"/>
    <mergeCell ref="C39:E39"/>
    <mergeCell ref="A46:B46"/>
    <mergeCell ref="C47:E47"/>
    <mergeCell ref="A54:B54"/>
    <mergeCell ref="C55:E55"/>
    <mergeCell ref="A28:B28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D24" sqref="D24:I24"/>
    </sheetView>
  </sheetViews>
  <sheetFormatPr defaultRowHeight="15" x14ac:dyDescent="0.25"/>
  <cols>
    <col min="1" max="1" width="8" customWidth="1"/>
    <col min="2" max="2" width="18.42578125" customWidth="1"/>
    <col min="3" max="3" width="26.7109375" customWidth="1"/>
    <col min="4" max="4" width="10.42578125" customWidth="1"/>
    <col min="5" max="5" width="13.85546875" customWidth="1"/>
    <col min="6" max="6" width="14" bestFit="1" customWidth="1"/>
    <col min="7" max="7" width="15.140625" customWidth="1"/>
    <col min="8" max="8" width="15.42578125" customWidth="1"/>
    <col min="9" max="9" width="15" customWidth="1"/>
    <col min="11" max="11" width="18.7109375" customWidth="1"/>
    <col min="12" max="12" width="17.85546875" customWidth="1"/>
  </cols>
  <sheetData>
    <row r="1" spans="1:12" ht="34.5" x14ac:dyDescent="0.25">
      <c r="A1" s="1393" t="s">
        <v>0</v>
      </c>
      <c r="B1" s="1393"/>
      <c r="C1" s="1393"/>
      <c r="D1" s="1393"/>
      <c r="E1" s="1393"/>
      <c r="F1" s="1393"/>
      <c r="G1" s="1393"/>
      <c r="H1" s="1393"/>
      <c r="I1" s="1393"/>
    </row>
    <row r="2" spans="1:12" ht="27" x14ac:dyDescent="0.25">
      <c r="A2" s="1394" t="s">
        <v>383</v>
      </c>
      <c r="B2" s="1394"/>
      <c r="C2" s="1394"/>
      <c r="D2" s="1394"/>
      <c r="E2" s="1394"/>
      <c r="F2" s="1394"/>
      <c r="G2" s="1394"/>
      <c r="H2" s="1394"/>
      <c r="I2" s="1394"/>
    </row>
    <row r="3" spans="1:12" ht="27" x14ac:dyDescent="0.25">
      <c r="A3" s="1394" t="str">
        <f>'Revenue Major Minor'!A2:E2</f>
        <v>Financial Year 2022-23</v>
      </c>
      <c r="B3" s="1394"/>
      <c r="C3" s="1394"/>
      <c r="D3" s="1394"/>
      <c r="E3" s="1394"/>
      <c r="F3" s="1394"/>
      <c r="G3" s="1394"/>
      <c r="H3" s="1394"/>
      <c r="I3" s="1394"/>
    </row>
    <row r="4" spans="1:12" ht="16.5" x14ac:dyDescent="0.25">
      <c r="A4" s="1395" t="s">
        <v>2</v>
      </c>
      <c r="B4" s="1395" t="s">
        <v>384</v>
      </c>
      <c r="C4" s="1397" t="s">
        <v>3</v>
      </c>
      <c r="D4" s="139" t="s">
        <v>385</v>
      </c>
      <c r="E4" s="139" t="s">
        <v>5</v>
      </c>
      <c r="F4" s="139" t="s">
        <v>6</v>
      </c>
      <c r="G4" s="139" t="s">
        <v>7</v>
      </c>
      <c r="H4" s="139" t="s">
        <v>8</v>
      </c>
      <c r="I4" s="139" t="s">
        <v>9</v>
      </c>
      <c r="K4" s="1389" t="s">
        <v>624</v>
      </c>
      <c r="L4" s="1389" t="s">
        <v>623</v>
      </c>
    </row>
    <row r="5" spans="1:12" ht="16.5" x14ac:dyDescent="0.25">
      <c r="A5" s="1396"/>
      <c r="B5" s="1396"/>
      <c r="C5" s="1398"/>
      <c r="D5" s="139" t="s">
        <v>10</v>
      </c>
      <c r="E5" s="139" t="s">
        <v>11</v>
      </c>
      <c r="F5" s="139" t="s">
        <v>78</v>
      </c>
      <c r="G5" s="139" t="s">
        <v>79</v>
      </c>
      <c r="H5" s="139" t="s">
        <v>79</v>
      </c>
      <c r="I5" s="139" t="s">
        <v>12</v>
      </c>
      <c r="K5" s="1389"/>
      <c r="L5" s="1389"/>
    </row>
    <row r="6" spans="1:12" ht="15.75" x14ac:dyDescent="0.25">
      <c r="A6" s="1">
        <v>1</v>
      </c>
      <c r="B6" s="1" t="s">
        <v>80</v>
      </c>
      <c r="C6" s="896" t="s">
        <v>66</v>
      </c>
      <c r="D6" s="821">
        <v>79</v>
      </c>
      <c r="E6" s="821">
        <v>0.79</v>
      </c>
      <c r="F6" s="821">
        <v>0</v>
      </c>
      <c r="G6" s="821">
        <v>0</v>
      </c>
      <c r="H6" s="821">
        <v>0</v>
      </c>
      <c r="I6" s="821">
        <v>0</v>
      </c>
      <c r="K6" s="875" t="e">
        <f>G6/F6</f>
        <v>#DIV/0!</v>
      </c>
      <c r="L6" s="875" t="e">
        <f>H6/F6</f>
        <v>#DIV/0!</v>
      </c>
    </row>
    <row r="7" spans="1:12" ht="15.75" x14ac:dyDescent="0.25">
      <c r="A7" s="1">
        <v>2</v>
      </c>
      <c r="B7" s="1" t="s">
        <v>376</v>
      </c>
      <c r="C7" s="897" t="s">
        <v>390</v>
      </c>
      <c r="D7" s="821">
        <v>22</v>
      </c>
      <c r="E7" s="821">
        <v>5.5</v>
      </c>
      <c r="F7" s="821">
        <v>32088</v>
      </c>
      <c r="G7" s="821">
        <v>22461740</v>
      </c>
      <c r="H7" s="821">
        <v>1319647</v>
      </c>
      <c r="I7" s="821">
        <v>50</v>
      </c>
      <c r="K7" s="875">
        <f t="shared" ref="K7:K24" si="0">G7/F7</f>
        <v>700.00436300174522</v>
      </c>
      <c r="L7" s="875">
        <f t="shared" ref="L7:L24" si="1">H7/F7</f>
        <v>41.125872600349041</v>
      </c>
    </row>
    <row r="8" spans="1:12" ht="15.75" x14ac:dyDescent="0.25">
      <c r="A8" s="1">
        <v>3</v>
      </c>
      <c r="B8" s="1" t="s">
        <v>117</v>
      </c>
      <c r="C8" s="897" t="s">
        <v>390</v>
      </c>
      <c r="D8" s="821">
        <v>6915</v>
      </c>
      <c r="E8" s="821">
        <v>1433.9</v>
      </c>
      <c r="F8" s="821">
        <v>3483306.01</v>
      </c>
      <c r="G8" s="821">
        <v>2612479508</v>
      </c>
      <c r="H8" s="821">
        <v>914555000</v>
      </c>
      <c r="I8" s="821">
        <v>11903</v>
      </c>
      <c r="K8" s="875">
        <f t="shared" si="0"/>
        <v>750.0000001435418</v>
      </c>
      <c r="L8" s="875">
        <f t="shared" si="1"/>
        <v>262.55373411766374</v>
      </c>
    </row>
    <row r="9" spans="1:12" ht="15.75" x14ac:dyDescent="0.25">
      <c r="A9" s="1">
        <v>4</v>
      </c>
      <c r="B9" s="1" t="s">
        <v>399</v>
      </c>
      <c r="C9" s="897" t="s">
        <v>390</v>
      </c>
      <c r="D9" s="821">
        <v>151</v>
      </c>
      <c r="E9" s="821">
        <v>88.102500000000006</v>
      </c>
      <c r="F9" s="821">
        <v>968830</v>
      </c>
      <c r="G9" s="821">
        <v>823505500</v>
      </c>
      <c r="H9" s="821">
        <v>37167018</v>
      </c>
      <c r="I9" s="821">
        <v>350</v>
      </c>
      <c r="K9" s="875">
        <f t="shared" si="0"/>
        <v>850</v>
      </c>
      <c r="L9" s="875">
        <f t="shared" si="1"/>
        <v>38.36278604089469</v>
      </c>
    </row>
    <row r="10" spans="1:12" ht="15.75" x14ac:dyDescent="0.25">
      <c r="A10" s="1">
        <v>5</v>
      </c>
      <c r="B10" s="1" t="s">
        <v>190</v>
      </c>
      <c r="C10" s="897" t="s">
        <v>400</v>
      </c>
      <c r="D10" s="821">
        <v>42</v>
      </c>
      <c r="E10" s="821">
        <v>7.56</v>
      </c>
      <c r="F10" s="821">
        <v>109109</v>
      </c>
      <c r="G10" s="821">
        <v>70920850</v>
      </c>
      <c r="H10" s="821">
        <v>2695154</v>
      </c>
      <c r="I10" s="821">
        <v>116</v>
      </c>
      <c r="K10" s="875">
        <f t="shared" si="0"/>
        <v>650</v>
      </c>
      <c r="L10" s="875">
        <f t="shared" si="1"/>
        <v>24.701482004234297</v>
      </c>
    </row>
    <row r="11" spans="1:12" ht="15.75" x14ac:dyDescent="0.25">
      <c r="A11" s="1">
        <v>6</v>
      </c>
      <c r="B11" s="1" t="s">
        <v>98</v>
      </c>
      <c r="C11" s="897" t="s">
        <v>400</v>
      </c>
      <c r="D11" s="821">
        <v>2</v>
      </c>
      <c r="E11" s="821">
        <v>2</v>
      </c>
      <c r="F11" s="821">
        <v>0</v>
      </c>
      <c r="G11" s="821">
        <v>0</v>
      </c>
      <c r="H11" s="821">
        <v>19200</v>
      </c>
      <c r="I11" s="821">
        <v>0</v>
      </c>
      <c r="K11" s="875" t="e">
        <f t="shared" si="0"/>
        <v>#DIV/0!</v>
      </c>
      <c r="L11" s="875" t="e">
        <f t="shared" si="1"/>
        <v>#DIV/0!</v>
      </c>
    </row>
    <row r="12" spans="1:12" ht="15.75" x14ac:dyDescent="0.25">
      <c r="A12" s="1">
        <v>7</v>
      </c>
      <c r="B12" s="1" t="s">
        <v>152</v>
      </c>
      <c r="C12" s="897" t="s">
        <v>400</v>
      </c>
      <c r="D12" s="821">
        <v>8</v>
      </c>
      <c r="E12" s="821">
        <v>1.44</v>
      </c>
      <c r="F12" s="821">
        <v>16748.080000000002</v>
      </c>
      <c r="G12" s="821">
        <v>10886252</v>
      </c>
      <c r="H12" s="821">
        <v>632615</v>
      </c>
      <c r="I12" s="821">
        <v>25</v>
      </c>
      <c r="K12" s="875">
        <f t="shared" si="0"/>
        <v>649.99999999999989</v>
      </c>
      <c r="L12" s="875">
        <f t="shared" si="1"/>
        <v>37.772389432102067</v>
      </c>
    </row>
    <row r="13" spans="1:12" ht="15.75" x14ac:dyDescent="0.25">
      <c r="A13" s="1">
        <v>8</v>
      </c>
      <c r="B13" s="1" t="s">
        <v>101</v>
      </c>
      <c r="C13" s="897" t="s">
        <v>390</v>
      </c>
      <c r="D13" s="821">
        <v>1074</v>
      </c>
      <c r="E13" s="821">
        <v>678.28</v>
      </c>
      <c r="F13" s="821">
        <v>0</v>
      </c>
      <c r="G13" s="821">
        <v>0</v>
      </c>
      <c r="H13" s="821">
        <v>0</v>
      </c>
      <c r="I13" s="821">
        <v>0</v>
      </c>
      <c r="K13" s="875" t="e">
        <f t="shared" si="0"/>
        <v>#DIV/0!</v>
      </c>
      <c r="L13" s="875" t="e">
        <f t="shared" si="1"/>
        <v>#DIV/0!</v>
      </c>
    </row>
    <row r="14" spans="1:12" ht="15.75" x14ac:dyDescent="0.25">
      <c r="A14" s="1">
        <v>9</v>
      </c>
      <c r="B14" s="1" t="s">
        <v>95</v>
      </c>
      <c r="C14" s="897" t="s">
        <v>390</v>
      </c>
      <c r="D14" s="821">
        <v>34</v>
      </c>
      <c r="E14" s="821">
        <v>34</v>
      </c>
      <c r="F14" s="821">
        <v>0</v>
      </c>
      <c r="G14" s="821">
        <v>0</v>
      </c>
      <c r="H14" s="821">
        <v>0</v>
      </c>
      <c r="I14" s="821">
        <v>0</v>
      </c>
      <c r="K14" s="875" t="e">
        <f t="shared" si="0"/>
        <v>#DIV/0!</v>
      </c>
      <c r="L14" s="875" t="e">
        <f t="shared" si="1"/>
        <v>#DIV/0!</v>
      </c>
    </row>
    <row r="15" spans="1:12" ht="15.75" x14ac:dyDescent="0.25">
      <c r="A15" s="1">
        <v>10</v>
      </c>
      <c r="B15" s="1" t="s">
        <v>405</v>
      </c>
      <c r="C15" s="897" t="s">
        <v>480</v>
      </c>
      <c r="D15" s="821">
        <v>744</v>
      </c>
      <c r="E15" s="821">
        <v>49.84</v>
      </c>
      <c r="F15" s="821">
        <v>590781</v>
      </c>
      <c r="G15" s="821">
        <v>384007650</v>
      </c>
      <c r="H15" s="821">
        <v>29722474</v>
      </c>
      <c r="I15" s="821">
        <v>1500</v>
      </c>
      <c r="K15" s="875">
        <f t="shared" si="0"/>
        <v>650</v>
      </c>
      <c r="L15" s="875">
        <f t="shared" si="1"/>
        <v>50.310477148046402</v>
      </c>
    </row>
    <row r="16" spans="1:12" ht="15.75" x14ac:dyDescent="0.25">
      <c r="A16" s="1">
        <v>11</v>
      </c>
      <c r="B16" s="1" t="s">
        <v>405</v>
      </c>
      <c r="C16" s="897" t="s">
        <v>390</v>
      </c>
      <c r="D16" s="821">
        <v>88</v>
      </c>
      <c r="E16" s="821">
        <v>62.61</v>
      </c>
      <c r="F16" s="821">
        <v>0</v>
      </c>
      <c r="G16" s="821">
        <v>0</v>
      </c>
      <c r="H16" s="821">
        <v>4504727</v>
      </c>
      <c r="I16" s="821">
        <v>50</v>
      </c>
      <c r="K16" s="875" t="e">
        <f t="shared" si="0"/>
        <v>#DIV/0!</v>
      </c>
      <c r="L16" s="875" t="e">
        <f t="shared" si="1"/>
        <v>#DIV/0!</v>
      </c>
    </row>
    <row r="17" spans="1:12" ht="15.75" x14ac:dyDescent="0.25">
      <c r="A17" s="1">
        <v>12</v>
      </c>
      <c r="B17" s="1" t="s">
        <v>405</v>
      </c>
      <c r="C17" s="897" t="s">
        <v>61</v>
      </c>
      <c r="D17" s="821">
        <v>20</v>
      </c>
      <c r="E17" s="821">
        <v>3.6</v>
      </c>
      <c r="F17" s="821">
        <v>855</v>
      </c>
      <c r="G17" s="821">
        <v>1282500</v>
      </c>
      <c r="H17" s="821">
        <v>1670197</v>
      </c>
      <c r="I17" s="821">
        <v>59</v>
      </c>
      <c r="K17" s="875">
        <f t="shared" si="0"/>
        <v>1500</v>
      </c>
      <c r="L17" s="875">
        <f t="shared" si="1"/>
        <v>1953.4467836257311</v>
      </c>
    </row>
    <row r="18" spans="1:12" ht="15.75" x14ac:dyDescent="0.25">
      <c r="A18" s="1">
        <v>13</v>
      </c>
      <c r="B18" s="1" t="s">
        <v>107</v>
      </c>
      <c r="C18" s="897" t="str">
        <f>'Office Minor'!B546</f>
        <v>Limestone (Dim)</v>
      </c>
      <c r="D18" s="821">
        <v>0</v>
      </c>
      <c r="E18" s="821">
        <v>0</v>
      </c>
      <c r="F18" s="821">
        <v>0</v>
      </c>
      <c r="G18" s="821">
        <v>0</v>
      </c>
      <c r="H18" s="821">
        <v>0</v>
      </c>
      <c r="I18" s="821">
        <v>0</v>
      </c>
      <c r="K18" s="875" t="e">
        <f t="shared" si="0"/>
        <v>#DIV/0!</v>
      </c>
      <c r="L18" s="875" t="e">
        <f t="shared" si="1"/>
        <v>#DIV/0!</v>
      </c>
    </row>
    <row r="19" spans="1:12" ht="15.75" x14ac:dyDescent="0.25">
      <c r="A19" s="1">
        <v>14</v>
      </c>
      <c r="B19" s="1" t="s">
        <v>107</v>
      </c>
      <c r="C19" s="897" t="s">
        <v>635</v>
      </c>
      <c r="D19" s="821">
        <v>1465</v>
      </c>
      <c r="E19" s="821">
        <v>90.984999999999999</v>
      </c>
      <c r="F19" s="821">
        <v>1608556.07</v>
      </c>
      <c r="G19" s="821">
        <v>289540093.10000002</v>
      </c>
      <c r="H19" s="821">
        <v>78177523</v>
      </c>
      <c r="I19" s="821">
        <v>20000</v>
      </c>
      <c r="K19" s="875"/>
      <c r="L19" s="875"/>
    </row>
    <row r="20" spans="1:12" ht="15.75" x14ac:dyDescent="0.25">
      <c r="A20" s="1">
        <v>15</v>
      </c>
      <c r="B20" s="1" t="s">
        <v>123</v>
      </c>
      <c r="C20" s="897" t="s">
        <v>61</v>
      </c>
      <c r="D20" s="821">
        <v>720</v>
      </c>
      <c r="E20" s="821">
        <v>275</v>
      </c>
      <c r="F20" s="821">
        <v>2321113</v>
      </c>
      <c r="G20" s="821">
        <v>4294059050</v>
      </c>
      <c r="H20" s="821">
        <v>408822000</v>
      </c>
      <c r="I20" s="821">
        <v>10700</v>
      </c>
      <c r="K20" s="875">
        <f t="shared" si="0"/>
        <v>1850</v>
      </c>
      <c r="L20" s="875">
        <f t="shared" si="1"/>
        <v>176.13188155854542</v>
      </c>
    </row>
    <row r="21" spans="1:12" ht="15.75" x14ac:dyDescent="0.25">
      <c r="A21" s="1">
        <v>16</v>
      </c>
      <c r="B21" s="1" t="s">
        <v>144</v>
      </c>
      <c r="C21" s="897" t="s">
        <v>390</v>
      </c>
      <c r="D21" s="821">
        <v>5974</v>
      </c>
      <c r="E21" s="821">
        <v>1043.6099999999999</v>
      </c>
      <c r="F21" s="821">
        <v>161181</v>
      </c>
      <c r="G21" s="821">
        <v>248661840</v>
      </c>
      <c r="H21" s="821">
        <v>246685030</v>
      </c>
      <c r="I21" s="821">
        <v>13700</v>
      </c>
      <c r="J21" s="667"/>
      <c r="K21" s="875">
        <f t="shared" si="0"/>
        <v>1542.7490833286802</v>
      </c>
      <c r="L21" s="875">
        <f t="shared" si="1"/>
        <v>1530.4845484269238</v>
      </c>
    </row>
    <row r="22" spans="1:12" ht="15.75" x14ac:dyDescent="0.25">
      <c r="A22" s="1028">
        <v>17</v>
      </c>
      <c r="B22" s="1028" t="s">
        <v>94</v>
      </c>
      <c r="C22" s="1029" t="s">
        <v>392</v>
      </c>
      <c r="D22" s="823">
        <v>77</v>
      </c>
      <c r="E22" s="823">
        <v>0</v>
      </c>
      <c r="F22" s="823">
        <v>0</v>
      </c>
      <c r="G22" s="823">
        <v>0</v>
      </c>
      <c r="H22" s="823">
        <v>0</v>
      </c>
      <c r="I22" s="823">
        <v>0</v>
      </c>
      <c r="K22" s="875" t="e">
        <f t="shared" si="0"/>
        <v>#DIV/0!</v>
      </c>
      <c r="L22" s="875" t="e">
        <f t="shared" si="1"/>
        <v>#DIV/0!</v>
      </c>
    </row>
    <row r="23" spans="1:12" ht="18.75" x14ac:dyDescent="0.3">
      <c r="A23" s="1390" t="s">
        <v>49</v>
      </c>
      <c r="B23" s="1391"/>
      <c r="C23" s="1392"/>
      <c r="D23" s="1015">
        <f>SUM(D6:D22)</f>
        <v>17415</v>
      </c>
      <c r="E23" s="1015">
        <f t="shared" ref="E23:I23" si="2">SUM(E6:E22)</f>
        <v>3777.2175000000007</v>
      </c>
      <c r="F23" s="1015">
        <f>SUM(F6:F22)</f>
        <v>9292567.1600000001</v>
      </c>
      <c r="G23" s="1131">
        <f>SUM(G6:G22)</f>
        <v>8757804983.1000004</v>
      </c>
      <c r="H23" s="1015">
        <f>SUM(H6:H22)</f>
        <v>1725970585</v>
      </c>
      <c r="I23" s="1015">
        <f t="shared" si="2"/>
        <v>58453</v>
      </c>
      <c r="K23" s="875">
        <f t="shared" si="0"/>
        <v>942.45269711884441</v>
      </c>
      <c r="L23" s="875">
        <f t="shared" si="1"/>
        <v>185.73668129399886</v>
      </c>
    </row>
    <row r="24" spans="1:12" x14ac:dyDescent="0.25">
      <c r="D24">
        <v>17415</v>
      </c>
      <c r="E24">
        <v>3777.2175000000007</v>
      </c>
      <c r="F24">
        <f>F23/100000</f>
        <v>92.925671600000001</v>
      </c>
      <c r="G24">
        <f>G23/10000000</f>
        <v>875.78049830999998</v>
      </c>
      <c r="H24">
        <f>H23/100000</f>
        <v>17259.705849999998</v>
      </c>
      <c r="I24">
        <v>58453</v>
      </c>
      <c r="K24" s="875">
        <f t="shared" si="0"/>
        <v>9.4245269711884436</v>
      </c>
      <c r="L24" s="875">
        <f t="shared" si="1"/>
        <v>185.73668129399883</v>
      </c>
    </row>
    <row r="27" spans="1:12" x14ac:dyDescent="0.25">
      <c r="D27" t="s">
        <v>130</v>
      </c>
    </row>
    <row r="29" spans="1:12" ht="15.75" x14ac:dyDescent="0.25">
      <c r="I29" s="674"/>
    </row>
  </sheetData>
  <mergeCells count="9">
    <mergeCell ref="K4:K5"/>
    <mergeCell ref="L4:L5"/>
    <mergeCell ref="A23:C23"/>
    <mergeCell ref="A1:I1"/>
    <mergeCell ref="A2:I2"/>
    <mergeCell ref="A3:I3"/>
    <mergeCell ref="A4:A5"/>
    <mergeCell ref="B4:B5"/>
    <mergeCell ref="C4:C5"/>
  </mergeCells>
  <pageMargins left="0.7" right="0.7" top="0.75" bottom="0.75" header="0.3" footer="0.3"/>
  <pageSetup scale="6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opLeftCell="A10" workbookViewId="0">
      <selection activeCell="H62" sqref="H62"/>
    </sheetView>
  </sheetViews>
  <sheetFormatPr defaultRowHeight="15" x14ac:dyDescent="0.25"/>
  <cols>
    <col min="2" max="2" width="20.28515625" customWidth="1"/>
    <col min="3" max="3" width="11.85546875" customWidth="1"/>
    <col min="4" max="4" width="11.28515625" customWidth="1"/>
    <col min="5" max="5" width="9.85546875" customWidth="1"/>
    <col min="6" max="6" width="10.140625" customWidth="1"/>
    <col min="7" max="7" width="13.85546875" customWidth="1"/>
    <col min="8" max="8" width="11" customWidth="1"/>
  </cols>
  <sheetData>
    <row r="1" spans="1:16" ht="25.5" x14ac:dyDescent="0.25">
      <c r="A1" s="1402" t="str">
        <f>'Revenue Major Minor'!A2:E2</f>
        <v>Financial Year 2022-23</v>
      </c>
      <c r="B1" s="1402"/>
      <c r="C1" s="1402"/>
      <c r="D1" s="1402"/>
      <c r="E1" s="1402"/>
      <c r="F1" s="1402"/>
      <c r="G1" s="1402"/>
      <c r="H1" s="1402"/>
      <c r="I1" s="1402"/>
    </row>
    <row r="2" spans="1:16" x14ac:dyDescent="0.25">
      <c r="A2" s="1404" t="s">
        <v>302</v>
      </c>
      <c r="B2" s="1406" t="s">
        <v>303</v>
      </c>
      <c r="C2" s="1408" t="s">
        <v>304</v>
      </c>
      <c r="D2" s="1408" t="s">
        <v>305</v>
      </c>
      <c r="E2" s="1408" t="s">
        <v>438</v>
      </c>
      <c r="F2" s="1408" t="s">
        <v>439</v>
      </c>
      <c r="G2" s="1408" t="s">
        <v>449</v>
      </c>
      <c r="H2" s="1408" t="s">
        <v>306</v>
      </c>
      <c r="I2" s="1399" t="s">
        <v>450</v>
      </c>
    </row>
    <row r="3" spans="1:16" ht="30.75" customHeight="1" x14ac:dyDescent="0.25">
      <c r="A3" s="1405"/>
      <c r="B3" s="1407"/>
      <c r="C3" s="1408"/>
      <c r="D3" s="1408"/>
      <c r="E3" s="1408"/>
      <c r="F3" s="1408"/>
      <c r="G3" s="1408"/>
      <c r="H3" s="1408"/>
      <c r="I3" s="1399"/>
    </row>
    <row r="4" spans="1:16" ht="18.75" x14ac:dyDescent="0.3">
      <c r="A4" s="636">
        <v>1</v>
      </c>
      <c r="B4" s="637" t="s">
        <v>308</v>
      </c>
      <c r="C4" s="638">
        <f>'Cerclewise  ML QL'!C8</f>
        <v>6</v>
      </c>
      <c r="D4" s="638">
        <f>'Cerclewise  ML QL'!D8</f>
        <v>586</v>
      </c>
      <c r="E4" s="638">
        <v>0</v>
      </c>
      <c r="F4" s="638">
        <v>0</v>
      </c>
      <c r="G4" s="638">
        <f>'Cerclewise  ML QL'!G8</f>
        <v>0</v>
      </c>
      <c r="H4" s="638">
        <f>'Cerclewise  ML QL'!H8</f>
        <v>0</v>
      </c>
      <c r="I4" s="638">
        <f>'Cerclewise  ML QL'!I8</f>
        <v>0</v>
      </c>
    </row>
    <row r="5" spans="1:16" ht="18.75" x14ac:dyDescent="0.3">
      <c r="A5" s="636">
        <v>2</v>
      </c>
      <c r="B5" s="640" t="s">
        <v>311</v>
      </c>
      <c r="C5" s="638">
        <f>'Cerclewise  ML QL'!C11</f>
        <v>9</v>
      </c>
      <c r="D5" s="638">
        <f>'Cerclewise  ML QL'!D11</f>
        <v>235</v>
      </c>
      <c r="E5" s="638"/>
      <c r="F5" s="638"/>
      <c r="G5" s="638">
        <f>'Cerclewise  ML QL'!G11</f>
        <v>0</v>
      </c>
      <c r="H5" s="638">
        <f>'Cerclewise  ML QL'!H11</f>
        <v>0</v>
      </c>
      <c r="I5" s="638">
        <f>'Cerclewise  ML QL'!I11</f>
        <v>0</v>
      </c>
    </row>
    <row r="6" spans="1:16" ht="18.75" x14ac:dyDescent="0.3">
      <c r="A6" s="636">
        <v>3</v>
      </c>
      <c r="B6" s="637" t="s">
        <v>309</v>
      </c>
      <c r="C6" s="638">
        <f>'Cerclewise  ML QL'!C9</f>
        <v>0</v>
      </c>
      <c r="D6" s="638">
        <f>'Cerclewise  ML QL'!D9</f>
        <v>160</v>
      </c>
      <c r="E6" s="638">
        <v>0</v>
      </c>
      <c r="F6" s="638">
        <v>0</v>
      </c>
      <c r="G6" s="638">
        <f>'Cerclewise  ML QL'!G9</f>
        <v>0</v>
      </c>
      <c r="H6" s="638">
        <f>'Cerclewise  ML QL'!H9</f>
        <v>0</v>
      </c>
      <c r="I6" s="638">
        <f>'Cerclewise  ML QL'!I9</f>
        <v>0</v>
      </c>
    </row>
    <row r="7" spans="1:16" ht="18.75" x14ac:dyDescent="0.3">
      <c r="A7" s="636">
        <v>4</v>
      </c>
      <c r="B7" s="637" t="s">
        <v>440</v>
      </c>
      <c r="C7" s="638">
        <f>'Cerclewise  ML QL'!C10</f>
        <v>6</v>
      </c>
      <c r="D7" s="638">
        <f>'Cerclewise  ML QL'!D10</f>
        <v>681</v>
      </c>
      <c r="E7" s="638">
        <v>0</v>
      </c>
      <c r="F7" s="638">
        <v>0</v>
      </c>
      <c r="G7" s="638">
        <f>'Cerclewise  ML QL'!G10</f>
        <v>0</v>
      </c>
      <c r="H7" s="638">
        <f>'Cerclewise  ML QL'!H10</f>
        <v>0</v>
      </c>
      <c r="I7" s="638">
        <f>'Cerclewise  ML QL'!I10</f>
        <v>0</v>
      </c>
    </row>
    <row r="8" spans="1:16" ht="18.75" x14ac:dyDescent="0.3">
      <c r="A8" s="636">
        <v>5</v>
      </c>
      <c r="B8" s="637" t="s">
        <v>312</v>
      </c>
      <c r="C8" s="638">
        <f>'Cerclewise  ML QL'!C12</f>
        <v>4</v>
      </c>
      <c r="D8" s="638">
        <f>'Cerclewise  ML QL'!D12</f>
        <v>324</v>
      </c>
      <c r="E8" s="638">
        <v>0</v>
      </c>
      <c r="F8" s="638">
        <v>0</v>
      </c>
      <c r="G8" s="638">
        <f>'Cerclewise  ML QL'!G12</f>
        <v>0</v>
      </c>
      <c r="H8" s="638">
        <f>'Cerclewise  ML QL'!H12</f>
        <v>0</v>
      </c>
      <c r="I8" s="638">
        <f>'Cerclewise  ML QL'!I12</f>
        <v>0</v>
      </c>
    </row>
    <row r="9" spans="1:16" ht="18.75" x14ac:dyDescent="0.3">
      <c r="A9" s="636">
        <v>6</v>
      </c>
      <c r="B9" s="641" t="s">
        <v>313</v>
      </c>
      <c r="C9" s="638">
        <f>'Cerclewise  ML QL'!C13</f>
        <v>6</v>
      </c>
      <c r="D9" s="638">
        <f>'Cerclewise  ML QL'!D13</f>
        <v>484</v>
      </c>
      <c r="E9" s="848">
        <v>0</v>
      </c>
      <c r="F9" s="848">
        <v>0</v>
      </c>
      <c r="G9" s="638">
        <f>'Cerclewise  ML QL'!G13</f>
        <v>0</v>
      </c>
      <c r="H9" s="638">
        <f>'Cerclewise  ML QL'!H13</f>
        <v>0</v>
      </c>
      <c r="I9" s="638">
        <f>'Cerclewise  ML QL'!I13</f>
        <v>0</v>
      </c>
      <c r="J9" s="848"/>
      <c r="K9" s="849"/>
      <c r="L9" s="848"/>
      <c r="M9" s="848"/>
      <c r="N9" s="849"/>
      <c r="O9" s="848"/>
      <c r="P9" s="850"/>
    </row>
    <row r="10" spans="1:16" ht="18.75" x14ac:dyDescent="0.3">
      <c r="A10" s="636">
        <v>7</v>
      </c>
      <c r="B10" s="637" t="s">
        <v>315</v>
      </c>
      <c r="C10" s="638">
        <f>N9</f>
        <v>0</v>
      </c>
      <c r="D10" s="639">
        <f>'Office Minor'!C162</f>
        <v>410</v>
      </c>
      <c r="E10" s="638">
        <v>0</v>
      </c>
      <c r="F10" s="638">
        <v>0</v>
      </c>
      <c r="G10" s="639">
        <f>'Office Minor'!F162</f>
        <v>3582707520.5</v>
      </c>
      <c r="H10" s="639">
        <f>'Office Minor'!G162</f>
        <v>1163621313</v>
      </c>
      <c r="I10" s="639">
        <f>'Office Minor'!H162</f>
        <v>6610</v>
      </c>
    </row>
    <row r="11" spans="1:16" ht="18.75" x14ac:dyDescent="0.3">
      <c r="A11" s="636">
        <v>8</v>
      </c>
      <c r="B11" s="637" t="s">
        <v>316</v>
      </c>
      <c r="C11" s="638" t="e">
        <f>'Office Major'!#REF!</f>
        <v>#REF!</v>
      </c>
      <c r="D11" s="639">
        <f>'Office Minor'!C295</f>
        <v>137</v>
      </c>
      <c r="E11" s="638">
        <v>0</v>
      </c>
      <c r="F11" s="638">
        <v>0</v>
      </c>
      <c r="G11" s="639">
        <f>'Office Minor'!F295</f>
        <v>631313865</v>
      </c>
      <c r="H11" s="639">
        <f>'Office Minor'!G295</f>
        <v>85430178</v>
      </c>
      <c r="I11" s="639">
        <f>'Office Minor'!H295</f>
        <v>1440</v>
      </c>
    </row>
    <row r="12" spans="1:16" ht="18.75" x14ac:dyDescent="0.3">
      <c r="A12" s="636">
        <v>9</v>
      </c>
      <c r="B12" s="637" t="s">
        <v>317</v>
      </c>
      <c r="C12" s="638" t="e">
        <f>'Office Major'!#REF!</f>
        <v>#REF!</v>
      </c>
      <c r="D12" s="639">
        <f>'Office Minor'!C456</f>
        <v>275</v>
      </c>
      <c r="E12" s="638"/>
      <c r="F12" s="638"/>
      <c r="G12" s="639">
        <f>'Office Minor'!F456</f>
        <v>884886190.83000004</v>
      </c>
      <c r="H12" s="639">
        <f>'Office Minor'!G456</f>
        <v>275778422</v>
      </c>
      <c r="I12" s="639">
        <f>'Office Minor'!H456</f>
        <v>3180</v>
      </c>
    </row>
    <row r="13" spans="1:16" ht="18.75" x14ac:dyDescent="0.3">
      <c r="A13" s="636">
        <v>10</v>
      </c>
      <c r="B13" s="642" t="s">
        <v>441</v>
      </c>
      <c r="C13" s="638">
        <f>J140</f>
        <v>0</v>
      </c>
      <c r="D13" s="639">
        <f>'Office Minor'!C647</f>
        <v>261</v>
      </c>
      <c r="E13" s="638"/>
      <c r="F13" s="638"/>
      <c r="G13" s="639">
        <f>'Office Minor'!F647</f>
        <v>1149427660</v>
      </c>
      <c r="H13" s="639">
        <f>'Office Minor'!G647</f>
        <v>411326926</v>
      </c>
      <c r="I13" s="639">
        <f>'Office Minor'!H647</f>
        <v>1180</v>
      </c>
    </row>
    <row r="14" spans="1:16" ht="18.75" x14ac:dyDescent="0.3">
      <c r="A14" s="636">
        <v>11</v>
      </c>
      <c r="B14" s="642" t="s">
        <v>442</v>
      </c>
      <c r="C14" s="638">
        <f>N16</f>
        <v>0</v>
      </c>
      <c r="D14" s="639">
        <f>'Office Minor'!C681</f>
        <v>142</v>
      </c>
      <c r="E14" s="638"/>
      <c r="F14" s="638"/>
      <c r="G14" s="639">
        <f>'Office Minor'!F681</f>
        <v>856765301</v>
      </c>
      <c r="H14" s="639">
        <f>'Office Minor'!G681</f>
        <v>276957678.39999998</v>
      </c>
      <c r="I14" s="639">
        <f>'Office Minor'!H681</f>
        <v>1050</v>
      </c>
    </row>
    <row r="15" spans="1:16" ht="18.75" x14ac:dyDescent="0.3">
      <c r="A15" s="636">
        <v>12</v>
      </c>
      <c r="B15" s="637" t="s">
        <v>321</v>
      </c>
      <c r="C15" s="638">
        <f>'Office Major'!C72</f>
        <v>3</v>
      </c>
      <c r="D15" s="639">
        <f>'Office Minor'!C201</f>
        <v>342</v>
      </c>
      <c r="E15" s="638">
        <v>0</v>
      </c>
      <c r="F15" s="638">
        <v>0</v>
      </c>
      <c r="G15" s="639">
        <f>'Office Minor'!F201</f>
        <v>7127086810.1000004</v>
      </c>
      <c r="H15" s="639">
        <f>'Office Minor'!G201</f>
        <v>1496234770</v>
      </c>
      <c r="I15" s="639">
        <f>'Office Minor'!H201</f>
        <v>2665</v>
      </c>
    </row>
    <row r="16" spans="1:16" ht="18.75" x14ac:dyDescent="0.3">
      <c r="A16" s="636">
        <v>13</v>
      </c>
      <c r="B16" s="637" t="s">
        <v>323</v>
      </c>
      <c r="C16" s="639" t="e">
        <f>'Office Major'!#REF!</f>
        <v>#REF!</v>
      </c>
      <c r="D16" s="639">
        <f>'Office Minor'!C766</f>
        <v>9</v>
      </c>
      <c r="E16" s="638">
        <v>0</v>
      </c>
      <c r="F16" s="638">
        <v>0</v>
      </c>
      <c r="G16" s="639">
        <f>'Office Minor'!F766</f>
        <v>1228102710</v>
      </c>
      <c r="H16" s="639">
        <f>'Office Minor'!G766</f>
        <v>300758521</v>
      </c>
      <c r="I16" s="639">
        <f>'Office Minor'!H766</f>
        <v>45</v>
      </c>
    </row>
    <row r="17" spans="1:9" ht="18.75" x14ac:dyDescent="0.3">
      <c r="A17" s="636">
        <v>14</v>
      </c>
      <c r="B17" s="637" t="s">
        <v>322</v>
      </c>
      <c r="C17" s="638">
        <f>'Office Major'!C255</f>
        <v>12</v>
      </c>
      <c r="D17" s="639">
        <f>'Office Minor'!C838</f>
        <v>470</v>
      </c>
      <c r="E17" s="638"/>
      <c r="F17" s="638"/>
      <c r="G17" s="639">
        <f>'Office Minor'!F838</f>
        <v>1151333328.7</v>
      </c>
      <c r="H17" s="639">
        <f>'Office Minor'!G838</f>
        <v>347072601.94999999</v>
      </c>
      <c r="I17" s="639">
        <f>'Office Minor'!H838</f>
        <v>3882</v>
      </c>
    </row>
    <row r="18" spans="1:9" ht="18.75" x14ac:dyDescent="0.3">
      <c r="A18" s="636">
        <v>15</v>
      </c>
      <c r="B18" s="637" t="s">
        <v>443</v>
      </c>
      <c r="C18" s="638">
        <v>0</v>
      </c>
      <c r="D18" s="639">
        <f>'Office Minor'!C831</f>
        <v>179</v>
      </c>
      <c r="E18" s="638">
        <v>0</v>
      </c>
      <c r="F18" s="638">
        <v>0</v>
      </c>
      <c r="G18" s="639">
        <f>'Office Minor'!F831</f>
        <v>1337885535</v>
      </c>
      <c r="H18" s="639">
        <f>'Office Minor'!G831</f>
        <v>391906405</v>
      </c>
      <c r="I18" s="639">
        <f>'Office Minor'!H831</f>
        <v>431</v>
      </c>
    </row>
    <row r="19" spans="1:9" ht="18.75" x14ac:dyDescent="0.3">
      <c r="A19" s="636">
        <v>16</v>
      </c>
      <c r="B19" s="637" t="s">
        <v>325</v>
      </c>
      <c r="C19" s="638">
        <v>0</v>
      </c>
      <c r="D19" s="639">
        <f>'Office Minor'!C837</f>
        <v>40</v>
      </c>
      <c r="E19" s="638">
        <v>0</v>
      </c>
      <c r="F19" s="638">
        <v>0</v>
      </c>
      <c r="G19" s="639">
        <f>'Office Minor'!F837</f>
        <v>1435568749.3</v>
      </c>
      <c r="H19" s="639">
        <f>'Office Minor'!G837</f>
        <v>315900377</v>
      </c>
      <c r="I19" s="639">
        <f>'Office Minor'!H837</f>
        <v>1350</v>
      </c>
    </row>
    <row r="20" spans="1:9" ht="18.75" x14ac:dyDescent="0.3">
      <c r="A20" s="636">
        <v>17</v>
      </c>
      <c r="B20" s="637" t="s">
        <v>329</v>
      </c>
      <c r="C20" s="638">
        <f>'Office Major'!C244</f>
        <v>0</v>
      </c>
      <c r="D20" s="639">
        <f>'Office Minor'!C819</f>
        <v>317</v>
      </c>
      <c r="E20" s="638"/>
      <c r="F20" s="638"/>
      <c r="G20" s="639">
        <f>'Office Minor'!F819</f>
        <v>5002006138.6000004</v>
      </c>
      <c r="H20" s="639">
        <f>'Office Minor'!G819</f>
        <v>1188717883.8</v>
      </c>
      <c r="I20" s="639">
        <f>'Office Minor'!H819</f>
        <v>3989</v>
      </c>
    </row>
    <row r="21" spans="1:9" ht="18.75" x14ac:dyDescent="0.3">
      <c r="A21" s="636">
        <v>18</v>
      </c>
      <c r="B21" s="637" t="s">
        <v>327</v>
      </c>
      <c r="C21" s="638">
        <f>'Office Major'!C254</f>
        <v>2</v>
      </c>
      <c r="D21" s="639">
        <f>'Office Minor'!C839</f>
        <v>823</v>
      </c>
      <c r="E21" s="638"/>
      <c r="F21" s="638"/>
      <c r="G21" s="639">
        <f>'Office Minor'!F839</f>
        <v>3100688428.9000001</v>
      </c>
      <c r="H21" s="639">
        <f>'Office Minor'!G839</f>
        <v>894617498</v>
      </c>
      <c r="I21" s="639">
        <f>'Office Minor'!H839</f>
        <v>17479</v>
      </c>
    </row>
    <row r="22" spans="1:9" ht="18.75" x14ac:dyDescent="0.3">
      <c r="A22" s="636">
        <v>19</v>
      </c>
      <c r="B22" s="637" t="s">
        <v>328</v>
      </c>
      <c r="C22" s="638">
        <v>0</v>
      </c>
      <c r="D22" s="639">
        <f>'Office Minor'!C859</f>
        <v>218</v>
      </c>
      <c r="E22" s="638"/>
      <c r="F22" s="638"/>
      <c r="G22" s="639">
        <f>'Office Minor'!F859</f>
        <v>1299603135.05</v>
      </c>
      <c r="H22" s="639">
        <f>'Office Minor'!G859</f>
        <v>340064933</v>
      </c>
      <c r="I22" s="639">
        <f>'Office Minor'!H859</f>
        <v>1048</v>
      </c>
    </row>
    <row r="23" spans="1:9" ht="18.75" x14ac:dyDescent="0.3">
      <c r="A23" s="636">
        <v>20</v>
      </c>
      <c r="B23" s="642" t="s">
        <v>330</v>
      </c>
      <c r="C23" s="638">
        <f>'Office Major'!C258</f>
        <v>10</v>
      </c>
      <c r="D23" s="639">
        <f>'Office Minor'!C842</f>
        <v>419</v>
      </c>
      <c r="E23" s="638"/>
      <c r="F23" s="638"/>
      <c r="G23" s="639">
        <f>'Office Minor'!F842</f>
        <v>2941996892.2189999</v>
      </c>
      <c r="H23" s="639">
        <f>'Office Minor'!G842</f>
        <v>656050300</v>
      </c>
      <c r="I23" s="639">
        <f>'Office Minor'!H842</f>
        <v>3859</v>
      </c>
    </row>
    <row r="24" spans="1:9" ht="18.75" x14ac:dyDescent="0.3">
      <c r="A24" s="636">
        <v>21</v>
      </c>
      <c r="B24" s="637" t="s">
        <v>333</v>
      </c>
      <c r="C24" s="638">
        <f>'Office Major'!C260</f>
        <v>5</v>
      </c>
      <c r="D24" s="639">
        <f>'Office Minor'!C846</f>
        <v>323</v>
      </c>
      <c r="E24" s="638"/>
      <c r="F24" s="638"/>
      <c r="G24" s="639">
        <f>'Office Minor'!F846</f>
        <v>3009074821.4000001</v>
      </c>
      <c r="H24" s="639">
        <f>'Office Minor'!G846</f>
        <v>451842613.18999994</v>
      </c>
      <c r="I24" s="639">
        <f>'Office Minor'!H846</f>
        <v>1618</v>
      </c>
    </row>
    <row r="25" spans="1:9" ht="18.75" x14ac:dyDescent="0.3">
      <c r="A25" s="636">
        <v>22</v>
      </c>
      <c r="B25" s="642" t="s">
        <v>331</v>
      </c>
      <c r="C25" s="638">
        <f>'Office Major'!C84</f>
        <v>1</v>
      </c>
      <c r="D25" s="639">
        <f>'Office Minor'!C833</f>
        <v>122</v>
      </c>
      <c r="E25" s="638">
        <v>0</v>
      </c>
      <c r="F25" s="638">
        <v>0</v>
      </c>
      <c r="G25" s="639">
        <f>'Office Minor'!F833</f>
        <v>664260000</v>
      </c>
      <c r="H25" s="639">
        <f>'Office Minor'!G833</f>
        <v>214795615</v>
      </c>
      <c r="I25" s="639">
        <f>'Office Minor'!H833</f>
        <v>859</v>
      </c>
    </row>
    <row r="26" spans="1:9" ht="18.75" x14ac:dyDescent="0.3">
      <c r="A26" s="636">
        <v>23</v>
      </c>
      <c r="B26" s="642" t="s">
        <v>332</v>
      </c>
      <c r="C26" s="638">
        <f>'Office Major'!C262</f>
        <v>4</v>
      </c>
      <c r="D26" s="639">
        <f>'Office Minor'!C849</f>
        <v>432</v>
      </c>
      <c r="E26" s="638"/>
      <c r="F26" s="638"/>
      <c r="G26" s="639">
        <f>'Office Minor'!F849</f>
        <v>3754017719.8000002</v>
      </c>
      <c r="H26" s="639">
        <f>'Office Minor'!G849</f>
        <v>536471921</v>
      </c>
      <c r="I26" s="639">
        <f>'Office Minor'!H849</f>
        <v>3895</v>
      </c>
    </row>
    <row r="27" spans="1:9" ht="18.75" x14ac:dyDescent="0.3">
      <c r="A27" s="636">
        <v>24</v>
      </c>
      <c r="B27" s="637" t="s">
        <v>444</v>
      </c>
      <c r="C27" s="638">
        <v>0</v>
      </c>
      <c r="D27" s="639">
        <f>'Office Minor'!C864</f>
        <v>369</v>
      </c>
      <c r="E27" s="638"/>
      <c r="F27" s="638"/>
      <c r="G27" s="639">
        <f>'Office Minor'!F864</f>
        <v>4193030800.4699998</v>
      </c>
      <c r="H27" s="639">
        <f>'Office Minor'!G864</f>
        <v>916549478</v>
      </c>
      <c r="I27" s="639">
        <f>'Office Minor'!H864</f>
        <v>3865</v>
      </c>
    </row>
    <row r="28" spans="1:9" ht="18.75" x14ac:dyDescent="0.3">
      <c r="A28" s="636">
        <v>25</v>
      </c>
      <c r="B28" s="637" t="s">
        <v>336</v>
      </c>
      <c r="C28" s="639">
        <f>'Office Major'!C140</f>
        <v>1</v>
      </c>
      <c r="D28" s="639">
        <f>'Office Minor'!C470</f>
        <v>94</v>
      </c>
      <c r="E28" s="638">
        <v>0</v>
      </c>
      <c r="F28" s="638">
        <v>0</v>
      </c>
      <c r="G28" s="639">
        <f>'Office Minor'!F470</f>
        <v>1067690932.3285999</v>
      </c>
      <c r="H28" s="639">
        <f>'Office Minor'!G470</f>
        <v>417718352</v>
      </c>
      <c r="I28" s="639">
        <f>'Office Minor'!H470</f>
        <v>791</v>
      </c>
    </row>
    <row r="29" spans="1:9" ht="18.75" x14ac:dyDescent="0.3">
      <c r="A29" s="636">
        <v>26</v>
      </c>
      <c r="B29" s="637" t="s">
        <v>337</v>
      </c>
      <c r="C29" s="638">
        <f>'Cerclewise  ML QL'!C41</f>
        <v>1</v>
      </c>
      <c r="D29" s="639">
        <f>'Cerclewise  ML QL'!D41</f>
        <v>61</v>
      </c>
      <c r="E29" s="638">
        <v>0</v>
      </c>
      <c r="F29" s="638">
        <v>0</v>
      </c>
      <c r="G29" s="639">
        <f>'Cerclewise  ML QL'!G41</f>
        <v>0</v>
      </c>
      <c r="H29" s="639">
        <f>'Cerclewise  ML QL'!H41</f>
        <v>0</v>
      </c>
      <c r="I29" s="639">
        <f>'Cerclewise  ML QL'!I41</f>
        <v>0</v>
      </c>
    </row>
    <row r="30" spans="1:9" ht="18.75" x14ac:dyDescent="0.3">
      <c r="A30" s="636">
        <v>27</v>
      </c>
      <c r="B30" s="637" t="s">
        <v>338</v>
      </c>
      <c r="C30" s="638">
        <f>'Cerclewise  ML QL'!C42</f>
        <v>0</v>
      </c>
      <c r="D30" s="638">
        <f>'Cerclewise  ML QL'!D42</f>
        <v>239</v>
      </c>
      <c r="E30" s="638"/>
      <c r="F30" s="638"/>
      <c r="G30" s="638">
        <f>'Cerclewise  ML QL'!G42</f>
        <v>0</v>
      </c>
      <c r="H30" s="638">
        <f>'Cerclewise  ML QL'!H42</f>
        <v>0</v>
      </c>
      <c r="I30" s="638">
        <f>'Cerclewise  ML QL'!I42</f>
        <v>0</v>
      </c>
    </row>
    <row r="31" spans="1:9" ht="18.75" x14ac:dyDescent="0.3">
      <c r="A31" s="636">
        <v>28</v>
      </c>
      <c r="B31" s="637" t="s">
        <v>339</v>
      </c>
      <c r="C31" s="638">
        <f>'Cerclewise  ML QL'!C43</f>
        <v>0</v>
      </c>
      <c r="D31" s="638">
        <f>'Cerclewise  ML QL'!D43</f>
        <v>481</v>
      </c>
      <c r="E31" s="638"/>
      <c r="F31" s="638"/>
      <c r="G31" s="638">
        <f>'Cerclewise  ML QL'!G43</f>
        <v>0</v>
      </c>
      <c r="H31" s="638">
        <f>'Cerclewise  ML QL'!H43</f>
        <v>0</v>
      </c>
      <c r="I31" s="638">
        <f>'Cerclewise  ML QL'!I43</f>
        <v>0</v>
      </c>
    </row>
    <row r="32" spans="1:9" ht="18.75" x14ac:dyDescent="0.3">
      <c r="A32" s="636">
        <v>29</v>
      </c>
      <c r="B32" s="637" t="s">
        <v>445</v>
      </c>
      <c r="C32" s="638">
        <f>'Cerclewise  ML QL'!C45</f>
        <v>0</v>
      </c>
      <c r="D32" s="638">
        <f>'Cerclewise  ML QL'!D45</f>
        <v>48</v>
      </c>
      <c r="E32" s="638">
        <v>0</v>
      </c>
      <c r="F32" s="638">
        <v>0</v>
      </c>
      <c r="G32" s="638">
        <f>'Cerclewise  ML QL'!G45</f>
        <v>0</v>
      </c>
      <c r="H32" s="638">
        <f>'Cerclewise  ML QL'!H45</f>
        <v>0</v>
      </c>
      <c r="I32" s="638">
        <f>'Cerclewise  ML QL'!I45</f>
        <v>0</v>
      </c>
    </row>
    <row r="33" spans="1:9" ht="18.75" x14ac:dyDescent="0.3">
      <c r="A33" s="636">
        <v>30</v>
      </c>
      <c r="B33" s="637" t="s">
        <v>340</v>
      </c>
      <c r="C33" s="638">
        <f>'Cerclewise  ML QL'!C44</f>
        <v>0</v>
      </c>
      <c r="D33" s="638">
        <f>'Cerclewise  ML QL'!D44</f>
        <v>154</v>
      </c>
      <c r="E33" s="638"/>
      <c r="F33" s="638"/>
      <c r="G33" s="638">
        <f>'Cerclewise  ML QL'!G44</f>
        <v>0</v>
      </c>
      <c r="H33" s="638">
        <f>'Cerclewise  ML QL'!H44</f>
        <v>0</v>
      </c>
      <c r="I33" s="638">
        <f>'Cerclewise  ML QL'!I44</f>
        <v>0</v>
      </c>
    </row>
    <row r="34" spans="1:9" ht="18.75" x14ac:dyDescent="0.3">
      <c r="A34" s="636">
        <v>31</v>
      </c>
      <c r="B34" s="637" t="s">
        <v>343</v>
      </c>
      <c r="C34" s="638">
        <f>'Cerclewise  ML QL'!C48</f>
        <v>1</v>
      </c>
      <c r="D34" s="638">
        <f>'Cerclewise  ML QL'!D48</f>
        <v>446</v>
      </c>
      <c r="E34" s="638"/>
      <c r="F34" s="638"/>
      <c r="G34" s="638">
        <f>'Cerclewise  ML QL'!G48</f>
        <v>0</v>
      </c>
      <c r="H34" s="638">
        <f>'Cerclewise  ML QL'!H48</f>
        <v>0</v>
      </c>
      <c r="I34" s="638">
        <f>'Cerclewise  ML QL'!I48</f>
        <v>0</v>
      </c>
    </row>
    <row r="35" spans="1:9" ht="18.75" x14ac:dyDescent="0.3">
      <c r="A35" s="636">
        <v>32</v>
      </c>
      <c r="B35" s="637" t="s">
        <v>344</v>
      </c>
      <c r="C35" s="638">
        <f>'Cerclewise  ML QL'!C49</f>
        <v>8</v>
      </c>
      <c r="D35" s="638">
        <f>'Cerclewise  ML QL'!D49</f>
        <v>437</v>
      </c>
      <c r="E35" s="638"/>
      <c r="F35" s="638"/>
      <c r="G35" s="638">
        <f>'Cerclewise  ML QL'!G49</f>
        <v>0</v>
      </c>
      <c r="H35" s="638">
        <f>'Cerclewise  ML QL'!H49</f>
        <v>0</v>
      </c>
      <c r="I35" s="638">
        <f>'Cerclewise  ML QL'!I49</f>
        <v>0</v>
      </c>
    </row>
    <row r="36" spans="1:9" ht="18.75" x14ac:dyDescent="0.3">
      <c r="A36" s="636">
        <v>33</v>
      </c>
      <c r="B36" s="637" t="s">
        <v>348</v>
      </c>
      <c r="C36" s="638">
        <f>'Cerclewise  ML QL'!C53</f>
        <v>0</v>
      </c>
      <c r="D36" s="638">
        <f>'Cerclewise  ML QL'!D53</f>
        <v>140</v>
      </c>
      <c r="E36" s="638">
        <v>0</v>
      </c>
      <c r="F36" s="638">
        <v>0</v>
      </c>
      <c r="G36" s="638">
        <f>'Cerclewise  ML QL'!G53</f>
        <v>0</v>
      </c>
      <c r="H36" s="638">
        <f>'Cerclewise  ML QL'!H53</f>
        <v>0</v>
      </c>
      <c r="I36" s="638">
        <f>'Cerclewise  ML QL'!I53</f>
        <v>0</v>
      </c>
    </row>
    <row r="37" spans="1:9" ht="18.75" x14ac:dyDescent="0.3">
      <c r="A37" s="636">
        <v>34</v>
      </c>
      <c r="B37" s="637" t="s">
        <v>345</v>
      </c>
      <c r="C37" s="638">
        <f>'Cerclewise  ML QL'!C50</f>
        <v>16</v>
      </c>
      <c r="D37" s="638">
        <f>'Cerclewise  ML QL'!D50</f>
        <v>496</v>
      </c>
      <c r="E37" s="638"/>
      <c r="F37" s="638"/>
      <c r="G37" s="638">
        <f>'Cerclewise  ML QL'!G50</f>
        <v>0</v>
      </c>
      <c r="H37" s="638">
        <f>'Cerclewise  ML QL'!H50</f>
        <v>0</v>
      </c>
      <c r="I37" s="638">
        <f>'Cerclewise  ML QL'!I50</f>
        <v>0</v>
      </c>
    </row>
    <row r="38" spans="1:9" ht="18.75" x14ac:dyDescent="0.3">
      <c r="A38" s="636">
        <v>35</v>
      </c>
      <c r="B38" s="637" t="s">
        <v>346</v>
      </c>
      <c r="C38" s="638">
        <f>'Cerclewise  ML QL'!C51</f>
        <v>8</v>
      </c>
      <c r="D38" s="638">
        <f>'Cerclewise  ML QL'!D51</f>
        <v>555</v>
      </c>
      <c r="E38" s="638">
        <v>0</v>
      </c>
      <c r="F38" s="638">
        <v>0</v>
      </c>
      <c r="G38" s="638">
        <f>'Cerclewise  ML QL'!G51</f>
        <v>0</v>
      </c>
      <c r="H38" s="638">
        <f>'Cerclewise  ML QL'!H51</f>
        <v>0</v>
      </c>
      <c r="I38" s="638">
        <f>'Cerclewise  ML QL'!I51</f>
        <v>0</v>
      </c>
    </row>
    <row r="39" spans="1:9" ht="18.75" x14ac:dyDescent="0.3">
      <c r="A39" s="636">
        <v>36</v>
      </c>
      <c r="B39" s="637" t="s">
        <v>347</v>
      </c>
      <c r="C39" s="638">
        <f>'Cerclewise  ML QL'!C52</f>
        <v>5</v>
      </c>
      <c r="D39" s="638">
        <f>'Cerclewise  ML QL'!D52</f>
        <v>600</v>
      </c>
      <c r="E39" s="638">
        <v>0</v>
      </c>
      <c r="F39" s="638">
        <v>0</v>
      </c>
      <c r="G39" s="638">
        <f>'Cerclewise  ML QL'!G52</f>
        <v>0</v>
      </c>
      <c r="H39" s="638">
        <f>'Cerclewise  ML QL'!H52</f>
        <v>0</v>
      </c>
      <c r="I39" s="638">
        <f>'Cerclewise  ML QL'!I52</f>
        <v>0</v>
      </c>
    </row>
    <row r="40" spans="1:9" ht="18.75" x14ac:dyDescent="0.3">
      <c r="A40" s="636">
        <v>37</v>
      </c>
      <c r="B40" s="637" t="s">
        <v>350</v>
      </c>
      <c r="C40" s="638">
        <f>'Office Major'!C248</f>
        <v>11</v>
      </c>
      <c r="D40" s="639">
        <f>'Office Minor'!C827</f>
        <v>1461</v>
      </c>
      <c r="E40" s="638">
        <v>0</v>
      </c>
      <c r="F40" s="638">
        <v>0</v>
      </c>
      <c r="G40" s="639">
        <f>'Office Minor'!F827</f>
        <v>5989686030.6999998</v>
      </c>
      <c r="H40" s="639">
        <f>'Office Minor'!G827</f>
        <v>1229733754</v>
      </c>
      <c r="I40" s="639">
        <f>'Office Minor'!H827</f>
        <v>11356</v>
      </c>
    </row>
    <row r="41" spans="1:9" ht="18.75" x14ac:dyDescent="0.3">
      <c r="A41" s="636">
        <v>38</v>
      </c>
      <c r="B41" s="637" t="s">
        <v>351</v>
      </c>
      <c r="C41" s="638">
        <f>'Cerclewise  ML QL'!C57</f>
        <v>0</v>
      </c>
      <c r="D41" s="638">
        <f>'Cerclewise  ML QL'!D57</f>
        <v>18</v>
      </c>
      <c r="E41" s="638">
        <v>0</v>
      </c>
      <c r="F41" s="638">
        <v>0</v>
      </c>
      <c r="G41" s="638">
        <f>'Cerclewise  ML QL'!G57</f>
        <v>0</v>
      </c>
      <c r="H41" s="638">
        <f>'Cerclewise  ML QL'!H57</f>
        <v>0</v>
      </c>
      <c r="I41" s="638">
        <f>'Cerclewise  ML QL'!I57</f>
        <v>0</v>
      </c>
    </row>
    <row r="42" spans="1:9" ht="18.75" x14ac:dyDescent="0.3">
      <c r="A42" s="636">
        <v>39</v>
      </c>
      <c r="B42" s="637" t="s">
        <v>352</v>
      </c>
      <c r="C42" s="639">
        <f>'Cerclewise  ML QL'!C58</f>
        <v>2</v>
      </c>
      <c r="D42" s="639">
        <f>'Cerclewise  ML QL'!D58</f>
        <v>96</v>
      </c>
      <c r="E42" s="638"/>
      <c r="F42" s="638"/>
      <c r="G42" s="639">
        <f>'Cerclewise  ML QL'!G58</f>
        <v>0</v>
      </c>
      <c r="H42" s="639">
        <f>'Cerclewise  ML QL'!H58</f>
        <v>0</v>
      </c>
      <c r="I42" s="639">
        <f>'Cerclewise  ML QL'!I58</f>
        <v>0</v>
      </c>
    </row>
    <row r="43" spans="1:9" ht="18.75" x14ac:dyDescent="0.3">
      <c r="A43" s="636">
        <v>40</v>
      </c>
      <c r="B43" s="637" t="s">
        <v>353</v>
      </c>
      <c r="C43" s="639">
        <f>'Cerclewise  ML QL'!C59</f>
        <v>9</v>
      </c>
      <c r="D43" s="639">
        <f>'Cerclewise  ML QL'!D59</f>
        <v>83</v>
      </c>
      <c r="E43" s="638">
        <v>0</v>
      </c>
      <c r="F43" s="638">
        <v>0</v>
      </c>
      <c r="G43" s="639">
        <f>'Cerclewise  ML QL'!G59</f>
        <v>0</v>
      </c>
      <c r="H43" s="639">
        <f>'Cerclewise  ML QL'!H59</f>
        <v>0</v>
      </c>
      <c r="I43" s="639">
        <f>'Cerclewise  ML QL'!I59</f>
        <v>0</v>
      </c>
    </row>
    <row r="44" spans="1:9" ht="18.75" x14ac:dyDescent="0.3">
      <c r="A44" s="636">
        <v>41</v>
      </c>
      <c r="B44" s="637" t="s">
        <v>357</v>
      </c>
      <c r="C44" s="638">
        <f>'Cerclewise  ML QL'!C64</f>
        <v>1</v>
      </c>
      <c r="D44" s="638">
        <f>'Cerclewise  ML QL'!D64</f>
        <v>909</v>
      </c>
      <c r="E44" s="638"/>
      <c r="F44" s="638"/>
      <c r="G44" s="638">
        <f>'Cerclewise  ML QL'!G64</f>
        <v>0</v>
      </c>
      <c r="H44" s="638">
        <f>'Cerclewise  ML QL'!H64</f>
        <v>0</v>
      </c>
      <c r="I44" s="638">
        <f>'Cerclewise  ML QL'!I64</f>
        <v>0</v>
      </c>
    </row>
    <row r="45" spans="1:9" ht="18.75" x14ac:dyDescent="0.3">
      <c r="A45" s="636">
        <v>42</v>
      </c>
      <c r="B45" s="637" t="s">
        <v>355</v>
      </c>
      <c r="C45" s="638">
        <f>'Cerclewise  ML QL'!C62</f>
        <v>0</v>
      </c>
      <c r="D45" s="638">
        <f>'Cerclewise  ML QL'!D62</f>
        <v>632</v>
      </c>
      <c r="E45" s="638"/>
      <c r="F45" s="638"/>
      <c r="G45" s="638">
        <f>'Cerclewise  ML QL'!G62</f>
        <v>0</v>
      </c>
      <c r="H45" s="638">
        <f>'Cerclewise  ML QL'!H62</f>
        <v>0</v>
      </c>
      <c r="I45" s="638">
        <f>'Cerclewise  ML QL'!I62</f>
        <v>0</v>
      </c>
    </row>
    <row r="46" spans="1:9" ht="18.75" x14ac:dyDescent="0.3">
      <c r="A46" s="636">
        <v>43</v>
      </c>
      <c r="B46" s="637" t="s">
        <v>356</v>
      </c>
      <c r="C46" s="638">
        <f>'Cerclewise  ML QL'!C63</f>
        <v>3</v>
      </c>
      <c r="D46" s="638">
        <f>'Cerclewise  ML QL'!D63</f>
        <v>579</v>
      </c>
      <c r="E46" s="638"/>
      <c r="F46" s="638"/>
      <c r="G46" s="638">
        <f>'Cerclewise  ML QL'!G63</f>
        <v>0</v>
      </c>
      <c r="H46" s="638">
        <f>'Cerclewise  ML QL'!H63</f>
        <v>0</v>
      </c>
      <c r="I46" s="638">
        <f>'Cerclewise  ML QL'!I63</f>
        <v>0</v>
      </c>
    </row>
    <row r="47" spans="1:9" ht="18.75" x14ac:dyDescent="0.3">
      <c r="A47" s="636">
        <v>44</v>
      </c>
      <c r="B47" s="637" t="s">
        <v>359</v>
      </c>
      <c r="C47" s="638">
        <f>'Cerclewise  ML QL'!C67</f>
        <v>6</v>
      </c>
      <c r="D47" s="638">
        <f>'Cerclewise  ML QL'!D67</f>
        <v>479</v>
      </c>
      <c r="E47" s="638"/>
      <c r="F47" s="638"/>
      <c r="G47" s="638">
        <f>'Cerclewise  ML QL'!G67</f>
        <v>0</v>
      </c>
      <c r="H47" s="638">
        <f>'Cerclewise  ML QL'!H67</f>
        <v>0</v>
      </c>
      <c r="I47" s="638">
        <f>'Cerclewise  ML QL'!I67</f>
        <v>0</v>
      </c>
    </row>
    <row r="48" spans="1:9" ht="18.75" x14ac:dyDescent="0.3">
      <c r="A48" s="636">
        <v>45</v>
      </c>
      <c r="B48" s="637" t="s">
        <v>360</v>
      </c>
      <c r="C48" s="638">
        <f>'Cerclewise  ML QL'!C68</f>
        <v>0</v>
      </c>
      <c r="D48" s="638">
        <f>'Cerclewise  ML QL'!D68</f>
        <v>125</v>
      </c>
      <c r="E48" s="638"/>
      <c r="F48" s="638"/>
      <c r="G48" s="638">
        <f>'Cerclewise  ML QL'!G68</f>
        <v>0</v>
      </c>
      <c r="H48" s="638">
        <f>'Cerclewise  ML QL'!H68</f>
        <v>0</v>
      </c>
      <c r="I48" s="638">
        <f>'Cerclewise  ML QL'!I68</f>
        <v>0</v>
      </c>
    </row>
    <row r="49" spans="1:9" ht="18.75" x14ac:dyDescent="0.3">
      <c r="A49" s="636">
        <v>46</v>
      </c>
      <c r="B49" s="637" t="s">
        <v>361</v>
      </c>
      <c r="C49" s="638">
        <f>'Cerclewise  ML QL'!C69</f>
        <v>0</v>
      </c>
      <c r="D49" s="638">
        <f>'Cerclewise  ML QL'!D69</f>
        <v>175</v>
      </c>
      <c r="E49" s="638"/>
      <c r="F49" s="638"/>
      <c r="G49" s="638">
        <f>'Cerclewise  ML QL'!G69</f>
        <v>0</v>
      </c>
      <c r="H49" s="638">
        <f>'Cerclewise  ML QL'!H69</f>
        <v>0</v>
      </c>
      <c r="I49" s="638">
        <f>'Cerclewise  ML QL'!I69</f>
        <v>0</v>
      </c>
    </row>
    <row r="50" spans="1:9" ht="18.75" x14ac:dyDescent="0.3">
      <c r="A50" s="636">
        <v>47</v>
      </c>
      <c r="B50" s="637" t="s">
        <v>362</v>
      </c>
      <c r="C50" s="638">
        <f>'Cerclewise  ML QL'!C70</f>
        <v>0</v>
      </c>
      <c r="D50" s="638">
        <f>'Cerclewise  ML QL'!D70</f>
        <v>94</v>
      </c>
      <c r="E50" s="638">
        <v>0</v>
      </c>
      <c r="F50" s="638">
        <v>0</v>
      </c>
      <c r="G50" s="638">
        <f>'Cerclewise  ML QL'!G70</f>
        <v>0</v>
      </c>
      <c r="H50" s="638">
        <f>'Cerclewise  ML QL'!H70</f>
        <v>0</v>
      </c>
      <c r="I50" s="638">
        <f>'Cerclewise  ML QL'!I70</f>
        <v>0</v>
      </c>
    </row>
    <row r="51" spans="1:9" ht="18.75" x14ac:dyDescent="0.3">
      <c r="A51" s="636">
        <v>48</v>
      </c>
      <c r="B51" s="637" t="s">
        <v>446</v>
      </c>
      <c r="C51" s="638">
        <f>'Cerclewise  ML QL'!C71</f>
        <v>2</v>
      </c>
      <c r="D51" s="638">
        <f>'Cerclewise  ML QL'!D71</f>
        <v>159</v>
      </c>
      <c r="E51" s="638"/>
      <c r="F51" s="638"/>
      <c r="G51" s="638">
        <f>'Cerclewise  ML QL'!G71</f>
        <v>0</v>
      </c>
      <c r="H51" s="638">
        <f>'Cerclewise  ML QL'!H71</f>
        <v>0</v>
      </c>
      <c r="I51" s="638">
        <f>'Cerclewise  ML QL'!I71</f>
        <v>0</v>
      </c>
    </row>
    <row r="52" spans="1:9" ht="18.75" x14ac:dyDescent="0.3">
      <c r="A52" s="636">
        <v>49</v>
      </c>
      <c r="B52" s="637" t="s">
        <v>447</v>
      </c>
      <c r="C52" s="638">
        <f>'Cerclewise  ML QL'!C72</f>
        <v>1</v>
      </c>
      <c r="D52" s="638">
        <f>'Cerclewise  ML QL'!D72</f>
        <v>165</v>
      </c>
      <c r="E52" s="638">
        <v>0</v>
      </c>
      <c r="F52" s="638">
        <v>0</v>
      </c>
      <c r="G52" s="638">
        <f>'Cerclewise  ML QL'!G72</f>
        <v>0</v>
      </c>
      <c r="H52" s="638">
        <f>'Cerclewise  ML QL'!H72</f>
        <v>0</v>
      </c>
      <c r="I52" s="638">
        <f>'Cerclewise  ML QL'!I72</f>
        <v>0</v>
      </c>
    </row>
    <row r="53" spans="1:9" ht="18.75" x14ac:dyDescent="0.3">
      <c r="A53" s="1400" t="s">
        <v>49</v>
      </c>
      <c r="B53" s="1401"/>
      <c r="C53" s="649" t="e">
        <f t="shared" ref="C53:I53" si="0">SUM(C4:C52)</f>
        <v>#REF!</v>
      </c>
      <c r="D53" s="649">
        <f t="shared" si="0"/>
        <v>16484</v>
      </c>
      <c r="E53" s="649">
        <f t="shared" si="0"/>
        <v>0</v>
      </c>
      <c r="F53" s="649">
        <f t="shared" si="0"/>
        <v>0</v>
      </c>
      <c r="G53" s="649">
        <f t="shared" si="0"/>
        <v>50407132569.897598</v>
      </c>
      <c r="H53" s="649">
        <f t="shared" si="0"/>
        <v>11911549540.34</v>
      </c>
      <c r="I53" s="649">
        <f t="shared" si="0"/>
        <v>70592</v>
      </c>
    </row>
    <row r="54" spans="1:9" x14ac:dyDescent="0.25">
      <c r="A54" s="1403"/>
      <c r="B54" s="1403"/>
      <c r="C54" s="1403"/>
      <c r="D54" s="1403"/>
      <c r="E54" s="1403"/>
      <c r="F54" s="1403"/>
      <c r="G54" s="1403"/>
      <c r="H54" s="1403"/>
    </row>
  </sheetData>
  <autoFilter ref="H1:H54"/>
  <mergeCells count="12">
    <mergeCell ref="I2:I3"/>
    <mergeCell ref="A53:B53"/>
    <mergeCell ref="A1:I1"/>
    <mergeCell ref="A54:H54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view="pageBreakPreview" topLeftCell="A64" zoomScale="85" zoomScaleSheetLayoutView="85" workbookViewId="0">
      <selection activeCell="A75" sqref="A75:H75"/>
    </sheetView>
  </sheetViews>
  <sheetFormatPr defaultRowHeight="15" x14ac:dyDescent="0.25"/>
  <cols>
    <col min="2" max="2" width="33.85546875" bestFit="1" customWidth="1"/>
    <col min="3" max="3" width="12.140625" bestFit="1" customWidth="1"/>
    <col min="4" max="4" width="14.85546875" bestFit="1" customWidth="1"/>
    <col min="5" max="7" width="14.85546875" customWidth="1"/>
    <col min="8" max="8" width="14.85546875" bestFit="1" customWidth="1"/>
  </cols>
  <sheetData>
    <row r="1" spans="1:8" ht="31.5" customHeight="1" x14ac:dyDescent="0.25">
      <c r="A1" s="1347" t="s">
        <v>179</v>
      </c>
      <c r="B1" s="1347"/>
      <c r="C1" s="1347"/>
      <c r="D1" s="1347"/>
      <c r="E1" s="1347"/>
      <c r="F1" s="1347"/>
      <c r="G1" s="1347"/>
      <c r="H1" s="1347"/>
    </row>
    <row r="2" spans="1:8" ht="27" x14ac:dyDescent="0.25">
      <c r="A2" s="1409" t="str">
        <f>'Revenue Major Minor'!A2:E2</f>
        <v>Financial Year 2022-23</v>
      </c>
      <c r="B2" s="1410"/>
      <c r="C2" s="1410"/>
      <c r="D2" s="1410"/>
      <c r="E2" s="1410"/>
      <c r="F2" s="1410"/>
      <c r="G2" s="1410"/>
      <c r="H2" s="1410"/>
    </row>
    <row r="3" spans="1:8" ht="22.5" x14ac:dyDescent="0.25">
      <c r="A3" s="1304"/>
      <c r="B3" s="1304"/>
      <c r="C3" s="1304"/>
      <c r="D3" s="1304"/>
      <c r="E3" s="1304"/>
      <c r="F3" s="1304"/>
      <c r="G3" s="1304"/>
      <c r="H3" s="1304"/>
    </row>
    <row r="5" spans="1:8" ht="22.5" customHeight="1" x14ac:dyDescent="0.25">
      <c r="A5" s="1367" t="s">
        <v>302</v>
      </c>
      <c r="B5" s="1369" t="s">
        <v>303</v>
      </c>
      <c r="C5" s="1365" t="s">
        <v>304</v>
      </c>
      <c r="D5" s="1365" t="s">
        <v>305</v>
      </c>
      <c r="E5" s="1365" t="s">
        <v>306</v>
      </c>
      <c r="F5" s="1365" t="s">
        <v>506</v>
      </c>
      <c r="G5" s="1365" t="s">
        <v>504</v>
      </c>
      <c r="H5" s="1365" t="s">
        <v>505</v>
      </c>
    </row>
    <row r="6" spans="1:8" ht="45.75" customHeight="1" x14ac:dyDescent="0.25">
      <c r="A6" s="1368"/>
      <c r="B6" s="1369"/>
      <c r="C6" s="1366"/>
      <c r="D6" s="1366"/>
      <c r="E6" s="1366"/>
      <c r="F6" s="1366"/>
      <c r="G6" s="1366"/>
      <c r="H6" s="1366"/>
    </row>
    <row r="7" spans="1:8" ht="27.75" x14ac:dyDescent="0.4">
      <c r="A7" s="97">
        <v>1</v>
      </c>
      <c r="B7" s="110" t="s">
        <v>307</v>
      </c>
      <c r="C7" s="1370"/>
      <c r="D7" s="1371"/>
      <c r="E7" s="1371"/>
      <c r="F7" s="1371"/>
      <c r="G7" s="1371"/>
      <c r="H7" s="1372"/>
    </row>
    <row r="8" spans="1:8" ht="26.25" x14ac:dyDescent="0.4">
      <c r="A8" s="104">
        <v>1</v>
      </c>
      <c r="B8" s="105" t="s">
        <v>308</v>
      </c>
      <c r="C8" s="87"/>
      <c r="D8" s="87"/>
      <c r="E8" s="87"/>
      <c r="F8" s="87"/>
      <c r="G8" s="87">
        <v>48</v>
      </c>
      <c r="H8" s="87"/>
    </row>
    <row r="9" spans="1:8" ht="26.25" x14ac:dyDescent="0.4">
      <c r="A9" s="104">
        <v>2</v>
      </c>
      <c r="B9" s="105" t="s">
        <v>309</v>
      </c>
      <c r="C9" s="87"/>
      <c r="D9" s="87"/>
      <c r="E9" s="87"/>
      <c r="F9" s="87"/>
      <c r="G9" s="87">
        <v>0</v>
      </c>
      <c r="H9" s="87"/>
    </row>
    <row r="10" spans="1:8" ht="26.25" x14ac:dyDescent="0.4">
      <c r="A10" s="104">
        <v>3</v>
      </c>
      <c r="B10" s="105" t="s">
        <v>310</v>
      </c>
      <c r="C10" s="87"/>
      <c r="D10" s="87"/>
      <c r="E10" s="87"/>
      <c r="F10" s="87"/>
      <c r="G10" s="87">
        <v>0</v>
      </c>
      <c r="H10" s="87"/>
    </row>
    <row r="11" spans="1:8" ht="26.25" x14ac:dyDescent="0.4">
      <c r="A11" s="106">
        <v>4</v>
      </c>
      <c r="B11" s="105" t="s">
        <v>311</v>
      </c>
      <c r="C11" s="87"/>
      <c r="D11" s="87"/>
      <c r="E11" s="87"/>
      <c r="F11" s="87"/>
      <c r="G11" s="87">
        <v>0</v>
      </c>
      <c r="H11" s="88"/>
    </row>
    <row r="12" spans="1:8" ht="26.25" x14ac:dyDescent="0.4">
      <c r="A12" s="106">
        <v>5</v>
      </c>
      <c r="B12" s="105" t="s">
        <v>312</v>
      </c>
      <c r="C12" s="87"/>
      <c r="D12" s="87"/>
      <c r="E12" s="87"/>
      <c r="F12" s="87"/>
      <c r="G12" s="87">
        <v>0</v>
      </c>
      <c r="H12" s="88"/>
    </row>
    <row r="13" spans="1:8" ht="26.25" x14ac:dyDescent="0.4">
      <c r="A13" s="106">
        <v>6</v>
      </c>
      <c r="B13" s="105" t="s">
        <v>313</v>
      </c>
      <c r="C13" s="89"/>
      <c r="D13" s="87"/>
      <c r="E13" s="87"/>
      <c r="F13" s="87"/>
      <c r="G13" s="87">
        <v>0</v>
      </c>
      <c r="H13" s="88"/>
    </row>
    <row r="14" spans="1:8" ht="26.25" x14ac:dyDescent="0.4">
      <c r="A14" s="1352" t="s">
        <v>49</v>
      </c>
      <c r="B14" s="1353"/>
      <c r="C14" s="94">
        <f>SUM(C8:C13)</f>
        <v>0</v>
      </c>
      <c r="D14" s="94">
        <f t="shared" ref="D14:H14" si="0">SUM(D8:D13)</f>
        <v>0</v>
      </c>
      <c r="E14" s="94">
        <f t="shared" si="0"/>
        <v>0</v>
      </c>
      <c r="F14" s="94">
        <f t="shared" si="0"/>
        <v>0</v>
      </c>
      <c r="G14" s="94">
        <f t="shared" si="0"/>
        <v>48</v>
      </c>
      <c r="H14" s="94">
        <f t="shared" si="0"/>
        <v>0</v>
      </c>
    </row>
    <row r="15" spans="1:8" ht="27.75" x14ac:dyDescent="0.4">
      <c r="A15" s="107">
        <v>2</v>
      </c>
      <c r="B15" s="111" t="s">
        <v>314</v>
      </c>
      <c r="C15" s="1373"/>
      <c r="D15" s="1374"/>
      <c r="E15" s="1374"/>
      <c r="F15" s="1374"/>
      <c r="G15" s="1374"/>
      <c r="H15" s="1375"/>
    </row>
    <row r="16" spans="1:8" ht="26.25" x14ac:dyDescent="0.4">
      <c r="A16" s="105">
        <v>1</v>
      </c>
      <c r="B16" s="105" t="s">
        <v>315</v>
      </c>
      <c r="C16" s="91"/>
      <c r="D16" s="92"/>
      <c r="E16" s="92"/>
      <c r="F16" s="92"/>
      <c r="G16" s="92">
        <v>79</v>
      </c>
      <c r="H16" s="93"/>
    </row>
    <row r="17" spans="1:8" ht="26.25" x14ac:dyDescent="0.4">
      <c r="A17" s="105">
        <v>2</v>
      </c>
      <c r="B17" s="105" t="s">
        <v>316</v>
      </c>
      <c r="C17" s="92"/>
      <c r="D17" s="92"/>
      <c r="E17" s="92"/>
      <c r="F17" s="92"/>
      <c r="G17" s="92">
        <v>0</v>
      </c>
      <c r="H17" s="93"/>
    </row>
    <row r="18" spans="1:8" ht="26.25" x14ac:dyDescent="0.4">
      <c r="A18" s="105">
        <v>3</v>
      </c>
      <c r="B18" s="105" t="s">
        <v>317</v>
      </c>
      <c r="C18" s="92"/>
      <c r="D18" s="92"/>
      <c r="E18" s="92"/>
      <c r="F18" s="92"/>
      <c r="G18" s="92">
        <v>0</v>
      </c>
      <c r="H18" s="93"/>
    </row>
    <row r="19" spans="1:8" ht="26.25" x14ac:dyDescent="0.4">
      <c r="A19" s="108">
        <v>4</v>
      </c>
      <c r="B19" s="105" t="s">
        <v>318</v>
      </c>
      <c r="C19" s="92"/>
      <c r="D19" s="92"/>
      <c r="E19" s="92"/>
      <c r="F19" s="92"/>
      <c r="G19" s="92">
        <v>0</v>
      </c>
      <c r="H19" s="93"/>
    </row>
    <row r="20" spans="1:8" ht="26.25" x14ac:dyDescent="0.4">
      <c r="A20" s="108">
        <v>5</v>
      </c>
      <c r="B20" s="104" t="s">
        <v>319</v>
      </c>
      <c r="C20" s="87"/>
      <c r="D20" s="87"/>
      <c r="E20" s="87"/>
      <c r="F20" s="87"/>
      <c r="G20" s="87">
        <v>0</v>
      </c>
      <c r="H20" s="93"/>
    </row>
    <row r="21" spans="1:8" ht="26.25" x14ac:dyDescent="0.4">
      <c r="A21" s="1352" t="s">
        <v>49</v>
      </c>
      <c r="B21" s="1353"/>
      <c r="C21" s="94">
        <f>SUM(C16:C20)</f>
        <v>0</v>
      </c>
      <c r="D21" s="94">
        <f t="shared" ref="D21:H21" si="1">SUM(D16:D20)</f>
        <v>0</v>
      </c>
      <c r="E21" s="94">
        <f t="shared" si="1"/>
        <v>0</v>
      </c>
      <c r="F21" s="94">
        <f t="shared" si="1"/>
        <v>0</v>
      </c>
      <c r="G21" s="94">
        <f t="shared" si="1"/>
        <v>79</v>
      </c>
      <c r="H21" s="94">
        <f t="shared" si="1"/>
        <v>0</v>
      </c>
    </row>
    <row r="22" spans="1:8" ht="27.75" x14ac:dyDescent="0.4">
      <c r="A22" s="106">
        <v>3</v>
      </c>
      <c r="B22" s="112" t="s">
        <v>320</v>
      </c>
      <c r="C22" s="1357"/>
      <c r="D22" s="1358"/>
      <c r="E22" s="1358"/>
      <c r="F22" s="1358"/>
      <c r="G22" s="1358"/>
      <c r="H22" s="1359"/>
    </row>
    <row r="23" spans="1:8" ht="26.25" x14ac:dyDescent="0.4">
      <c r="A23" s="105">
        <v>1</v>
      </c>
      <c r="B23" s="105" t="s">
        <v>321</v>
      </c>
      <c r="C23" s="92"/>
      <c r="D23" s="92"/>
      <c r="E23" s="92"/>
      <c r="F23" s="92"/>
      <c r="G23" s="92">
        <v>280</v>
      </c>
      <c r="H23" s="93"/>
    </row>
    <row r="24" spans="1:8" ht="26.25" x14ac:dyDescent="0.4">
      <c r="A24" s="105">
        <v>2</v>
      </c>
      <c r="B24" s="105" t="s">
        <v>322</v>
      </c>
      <c r="C24" s="92"/>
      <c r="D24" s="92"/>
      <c r="E24" s="92"/>
      <c r="F24" s="92"/>
      <c r="G24" s="92">
        <v>82</v>
      </c>
      <c r="H24" s="93"/>
    </row>
    <row r="25" spans="1:8" ht="26.25" x14ac:dyDescent="0.4">
      <c r="A25" s="105">
        <v>3</v>
      </c>
      <c r="B25" s="105" t="s">
        <v>323</v>
      </c>
      <c r="C25" s="92"/>
      <c r="D25" s="92"/>
      <c r="E25" s="92"/>
      <c r="F25" s="92"/>
      <c r="G25" s="92">
        <v>92</v>
      </c>
      <c r="H25" s="93"/>
    </row>
    <row r="26" spans="1:8" ht="26.25" x14ac:dyDescent="0.4">
      <c r="A26" s="105">
        <v>4</v>
      </c>
      <c r="B26" s="104" t="s">
        <v>324</v>
      </c>
      <c r="C26" s="92">
        <v>0</v>
      </c>
      <c r="D26" s="92">
        <f>'Office Minor'!C238</f>
        <v>179</v>
      </c>
      <c r="E26" s="92">
        <v>0</v>
      </c>
      <c r="F26" s="92">
        <v>0</v>
      </c>
      <c r="G26" s="92">
        <v>58</v>
      </c>
      <c r="H26" s="93">
        <v>0</v>
      </c>
    </row>
    <row r="27" spans="1:8" ht="26.25" x14ac:dyDescent="0.4">
      <c r="A27" s="105">
        <v>5</v>
      </c>
      <c r="B27" s="104" t="s">
        <v>325</v>
      </c>
      <c r="C27" s="92"/>
      <c r="D27" s="92"/>
      <c r="E27" s="92"/>
      <c r="F27" s="92"/>
      <c r="G27" s="92">
        <v>453</v>
      </c>
      <c r="H27" s="93"/>
    </row>
    <row r="28" spans="1:8" ht="26.25" x14ac:dyDescent="0.4">
      <c r="A28" s="1352" t="s">
        <v>49</v>
      </c>
      <c r="B28" s="1353"/>
      <c r="C28" s="94">
        <f>SUM(C23:C27)</f>
        <v>0</v>
      </c>
      <c r="D28" s="94">
        <f t="shared" ref="D28:H28" si="2">SUM(D23:D27)</f>
        <v>179</v>
      </c>
      <c r="E28" s="94">
        <f t="shared" si="2"/>
        <v>0</v>
      </c>
      <c r="F28" s="94">
        <f t="shared" si="2"/>
        <v>0</v>
      </c>
      <c r="G28" s="94">
        <f t="shared" si="2"/>
        <v>965</v>
      </c>
      <c r="H28" s="94">
        <f t="shared" si="2"/>
        <v>0</v>
      </c>
    </row>
    <row r="29" spans="1:8" ht="27.75" x14ac:dyDescent="0.4">
      <c r="A29" s="106">
        <v>4</v>
      </c>
      <c r="B29" s="112" t="s">
        <v>326</v>
      </c>
      <c r="C29" s="92"/>
      <c r="D29" s="92"/>
      <c r="E29" s="92"/>
      <c r="F29" s="92"/>
      <c r="G29" s="92"/>
      <c r="H29" s="93"/>
    </row>
    <row r="30" spans="1:8" ht="26.25" x14ac:dyDescent="0.4">
      <c r="A30" s="105">
        <v>1</v>
      </c>
      <c r="B30" s="105" t="s">
        <v>327</v>
      </c>
      <c r="C30" s="92"/>
      <c r="D30" s="718"/>
      <c r="E30" s="718"/>
      <c r="F30" s="718"/>
      <c r="G30" s="718">
        <v>0</v>
      </c>
      <c r="H30" s="93"/>
    </row>
    <row r="31" spans="1:8" ht="26.25" x14ac:dyDescent="0.4">
      <c r="A31" s="105">
        <v>2</v>
      </c>
      <c r="B31" s="105" t="s">
        <v>328</v>
      </c>
      <c r="C31" s="92"/>
      <c r="D31" s="92"/>
      <c r="E31" s="92"/>
      <c r="F31" s="92"/>
      <c r="G31" s="92">
        <v>0</v>
      </c>
      <c r="H31" s="93"/>
    </row>
    <row r="32" spans="1:8" ht="26.25" x14ac:dyDescent="0.4">
      <c r="A32" s="105">
        <v>3</v>
      </c>
      <c r="B32" s="105" t="s">
        <v>471</v>
      </c>
      <c r="C32" s="92"/>
      <c r="D32" s="92"/>
      <c r="E32" s="92"/>
      <c r="F32" s="92"/>
      <c r="G32" s="92">
        <v>0</v>
      </c>
      <c r="H32" s="93"/>
    </row>
    <row r="33" spans="1:8" ht="26.25" x14ac:dyDescent="0.4">
      <c r="A33" s="105">
        <v>4</v>
      </c>
      <c r="B33" s="109" t="s">
        <v>330</v>
      </c>
      <c r="C33" s="92"/>
      <c r="D33" s="92"/>
      <c r="E33" s="92"/>
      <c r="F33" s="92"/>
      <c r="G33" s="92">
        <v>87</v>
      </c>
      <c r="H33" s="93"/>
    </row>
    <row r="34" spans="1:8" ht="26.25" x14ac:dyDescent="0.4">
      <c r="A34" s="105">
        <v>5</v>
      </c>
      <c r="B34" s="105" t="s">
        <v>331</v>
      </c>
      <c r="C34" s="92"/>
      <c r="D34" s="718"/>
      <c r="E34" s="718"/>
      <c r="F34" s="718"/>
      <c r="G34" s="718">
        <v>87</v>
      </c>
      <c r="H34" s="93"/>
    </row>
    <row r="35" spans="1:8" ht="26.25" x14ac:dyDescent="0.4">
      <c r="A35" s="105">
        <v>6</v>
      </c>
      <c r="B35" s="105" t="s">
        <v>332</v>
      </c>
      <c r="C35" s="92"/>
      <c r="D35" s="92"/>
      <c r="E35" s="92"/>
      <c r="F35" s="92"/>
      <c r="G35" s="92">
        <v>0</v>
      </c>
      <c r="H35" s="93"/>
    </row>
    <row r="36" spans="1:8" ht="26.25" x14ac:dyDescent="0.4">
      <c r="A36" s="105">
        <v>7</v>
      </c>
      <c r="B36" s="105" t="s">
        <v>333</v>
      </c>
      <c r="C36" s="92"/>
      <c r="D36" s="92"/>
      <c r="E36" s="92"/>
      <c r="F36" s="92"/>
      <c r="G36" s="92">
        <v>79</v>
      </c>
      <c r="H36" s="93"/>
    </row>
    <row r="37" spans="1:8" ht="26.25" x14ac:dyDescent="0.4">
      <c r="A37" s="105">
        <v>8</v>
      </c>
      <c r="B37" s="105" t="s">
        <v>334</v>
      </c>
      <c r="C37" s="92"/>
      <c r="D37" s="92"/>
      <c r="E37" s="92"/>
      <c r="F37" s="92"/>
      <c r="G37" s="92">
        <v>0</v>
      </c>
      <c r="H37" s="93"/>
    </row>
    <row r="38" spans="1:8" ht="26.25" x14ac:dyDescent="0.4">
      <c r="A38" s="1352" t="s">
        <v>49</v>
      </c>
      <c r="B38" s="1353"/>
      <c r="C38" s="94">
        <f>SUM(C30:C37)</f>
        <v>0</v>
      </c>
      <c r="D38" s="94">
        <f t="shared" ref="D38:H38" si="3">SUM(D30:D37)</f>
        <v>0</v>
      </c>
      <c r="E38" s="94">
        <f t="shared" si="3"/>
        <v>0</v>
      </c>
      <c r="F38" s="94">
        <f t="shared" si="3"/>
        <v>0</v>
      </c>
      <c r="G38" s="94">
        <f t="shared" si="3"/>
        <v>253</v>
      </c>
      <c r="H38" s="94">
        <f t="shared" si="3"/>
        <v>0</v>
      </c>
    </row>
    <row r="39" spans="1:8" ht="27.75" x14ac:dyDescent="0.4">
      <c r="A39" s="106">
        <v>5</v>
      </c>
      <c r="B39" s="112" t="s">
        <v>335</v>
      </c>
      <c r="C39" s="1357"/>
      <c r="D39" s="1358"/>
      <c r="E39" s="1358"/>
      <c r="F39" s="1358"/>
      <c r="G39" s="1358"/>
      <c r="H39" s="1359"/>
    </row>
    <row r="40" spans="1:8" ht="26.25" x14ac:dyDescent="0.4">
      <c r="A40" s="105">
        <v>1</v>
      </c>
      <c r="B40" s="105" t="s">
        <v>336</v>
      </c>
      <c r="C40" s="718"/>
      <c r="D40" s="92"/>
      <c r="E40" s="92"/>
      <c r="F40" s="92"/>
      <c r="G40" s="92">
        <v>0</v>
      </c>
      <c r="H40" s="93"/>
    </row>
    <row r="41" spans="1:8" ht="26.25" x14ac:dyDescent="0.4">
      <c r="A41" s="105">
        <v>2</v>
      </c>
      <c r="B41" s="105" t="s">
        <v>337</v>
      </c>
      <c r="C41" s="92"/>
      <c r="D41" s="92"/>
      <c r="E41" s="92"/>
      <c r="F41" s="92"/>
      <c r="G41" s="92">
        <v>0</v>
      </c>
      <c r="H41" s="93"/>
    </row>
    <row r="42" spans="1:8" ht="26.25" x14ac:dyDescent="0.4">
      <c r="A42" s="105">
        <v>3</v>
      </c>
      <c r="B42" s="105" t="s">
        <v>338</v>
      </c>
      <c r="C42" s="92"/>
      <c r="D42" s="718"/>
      <c r="E42" s="718"/>
      <c r="F42" s="718"/>
      <c r="G42" s="718">
        <v>0</v>
      </c>
      <c r="H42" s="93"/>
    </row>
    <row r="43" spans="1:8" ht="26.25" x14ac:dyDescent="0.4">
      <c r="A43" s="105">
        <v>4</v>
      </c>
      <c r="B43" s="105" t="s">
        <v>339</v>
      </c>
      <c r="C43" s="92"/>
      <c r="D43" s="92"/>
      <c r="E43" s="92"/>
      <c r="F43" s="92"/>
      <c r="G43" s="92">
        <v>0</v>
      </c>
      <c r="H43" s="93"/>
    </row>
    <row r="44" spans="1:8" ht="26.25" x14ac:dyDescent="0.4">
      <c r="A44" s="105">
        <v>5</v>
      </c>
      <c r="B44" s="105" t="s">
        <v>340</v>
      </c>
      <c r="C44" s="92"/>
      <c r="D44" s="718"/>
      <c r="E44" s="718"/>
      <c r="F44" s="718"/>
      <c r="G44" s="718">
        <v>3</v>
      </c>
      <c r="H44" s="93"/>
    </row>
    <row r="45" spans="1:8" ht="26.25" x14ac:dyDescent="0.4">
      <c r="A45" s="105">
        <v>6</v>
      </c>
      <c r="B45" s="105" t="s">
        <v>341</v>
      </c>
      <c r="C45" s="92"/>
      <c r="D45" s="92"/>
      <c r="E45" s="92"/>
      <c r="F45" s="92"/>
      <c r="G45" s="92">
        <v>28</v>
      </c>
      <c r="H45" s="93"/>
    </row>
    <row r="46" spans="1:8" ht="26.25" x14ac:dyDescent="0.4">
      <c r="A46" s="1352" t="s">
        <v>49</v>
      </c>
      <c r="B46" s="1353"/>
      <c r="C46" s="94">
        <f>SUM(C40:C45)</f>
        <v>0</v>
      </c>
      <c r="D46" s="94">
        <f t="shared" ref="D46:H46" si="4">SUM(D40:D45)</f>
        <v>0</v>
      </c>
      <c r="E46" s="94">
        <f t="shared" si="4"/>
        <v>0</v>
      </c>
      <c r="F46" s="94">
        <f t="shared" si="4"/>
        <v>0</v>
      </c>
      <c r="G46" s="94">
        <f t="shared" si="4"/>
        <v>31</v>
      </c>
      <c r="H46" s="94">
        <f t="shared" si="4"/>
        <v>0</v>
      </c>
    </row>
    <row r="47" spans="1:8" ht="27.75" x14ac:dyDescent="0.4">
      <c r="A47" s="106">
        <v>6</v>
      </c>
      <c r="B47" s="112" t="s">
        <v>342</v>
      </c>
      <c r="C47" s="1357"/>
      <c r="D47" s="1358"/>
      <c r="E47" s="1358"/>
      <c r="F47" s="1358"/>
      <c r="G47" s="1358"/>
      <c r="H47" s="1359"/>
    </row>
    <row r="48" spans="1:8" ht="26.25" x14ac:dyDescent="0.4">
      <c r="A48" s="105">
        <v>1</v>
      </c>
      <c r="B48" s="105" t="s">
        <v>343</v>
      </c>
      <c r="C48" s="92"/>
      <c r="D48" s="92"/>
      <c r="E48" s="92"/>
      <c r="F48" s="92"/>
      <c r="G48" s="92">
        <v>78</v>
      </c>
      <c r="H48" s="93"/>
    </row>
    <row r="49" spans="1:8" ht="26.25" x14ac:dyDescent="0.4">
      <c r="A49" s="105">
        <v>2</v>
      </c>
      <c r="B49" s="105" t="s">
        <v>344</v>
      </c>
      <c r="C49" s="92"/>
      <c r="D49" s="92"/>
      <c r="E49" s="92"/>
      <c r="F49" s="92"/>
      <c r="G49" s="92">
        <v>0</v>
      </c>
      <c r="H49" s="93"/>
    </row>
    <row r="50" spans="1:8" ht="26.25" x14ac:dyDescent="0.4">
      <c r="A50" s="105">
        <v>3</v>
      </c>
      <c r="B50" s="105" t="s">
        <v>345</v>
      </c>
      <c r="C50" s="92"/>
      <c r="D50" s="92"/>
      <c r="E50" s="92"/>
      <c r="F50" s="92"/>
      <c r="G50" s="92">
        <v>90</v>
      </c>
      <c r="H50" s="93"/>
    </row>
    <row r="51" spans="1:8" ht="26.25" x14ac:dyDescent="0.4">
      <c r="A51" s="105">
        <v>4</v>
      </c>
      <c r="B51" s="105" t="s">
        <v>346</v>
      </c>
      <c r="C51" s="92"/>
      <c r="D51" s="92"/>
      <c r="E51" s="92"/>
      <c r="F51" s="92"/>
      <c r="G51" s="92">
        <v>493</v>
      </c>
      <c r="H51" s="93"/>
    </row>
    <row r="52" spans="1:8" ht="26.25" x14ac:dyDescent="0.4">
      <c r="A52" s="105">
        <v>5</v>
      </c>
      <c r="B52" s="105" t="s">
        <v>347</v>
      </c>
      <c r="C52" s="92"/>
      <c r="D52" s="718"/>
      <c r="E52" s="718"/>
      <c r="F52" s="718"/>
      <c r="G52" s="718">
        <v>186</v>
      </c>
      <c r="H52" s="93"/>
    </row>
    <row r="53" spans="1:8" ht="26.25" x14ac:dyDescent="0.4">
      <c r="A53" s="105">
        <v>6</v>
      </c>
      <c r="B53" s="105" t="s">
        <v>348</v>
      </c>
      <c r="C53" s="87"/>
      <c r="D53" s="87"/>
      <c r="E53" s="87"/>
      <c r="F53" s="87"/>
      <c r="G53" s="87">
        <v>0</v>
      </c>
      <c r="H53" s="93"/>
    </row>
    <row r="54" spans="1:8" ht="26.25" x14ac:dyDescent="0.4">
      <c r="A54" s="1352" t="s">
        <v>49</v>
      </c>
      <c r="B54" s="1353"/>
      <c r="C54" s="94">
        <f>SUM(C48:C53)</f>
        <v>0</v>
      </c>
      <c r="D54" s="94">
        <f t="shared" ref="D54:H54" si="5">SUM(D48:D53)</f>
        <v>0</v>
      </c>
      <c r="E54" s="94">
        <f t="shared" si="5"/>
        <v>0</v>
      </c>
      <c r="F54" s="94">
        <f t="shared" si="5"/>
        <v>0</v>
      </c>
      <c r="G54" s="94">
        <f t="shared" si="5"/>
        <v>847</v>
      </c>
      <c r="H54" s="94">
        <f t="shared" si="5"/>
        <v>0</v>
      </c>
    </row>
    <row r="55" spans="1:8" ht="27.75" x14ac:dyDescent="0.4">
      <c r="A55" s="106">
        <v>7</v>
      </c>
      <c r="B55" s="112" t="s">
        <v>349</v>
      </c>
      <c r="C55" s="1357"/>
      <c r="D55" s="1358"/>
      <c r="E55" s="1358"/>
      <c r="F55" s="1358"/>
      <c r="G55" s="1358"/>
      <c r="H55" s="1359"/>
    </row>
    <row r="56" spans="1:8" ht="26.25" x14ac:dyDescent="0.4">
      <c r="A56" s="105">
        <v>1</v>
      </c>
      <c r="B56" s="105" t="s">
        <v>350</v>
      </c>
      <c r="C56" s="92"/>
      <c r="D56" s="92"/>
      <c r="E56" s="92"/>
      <c r="F56" s="92"/>
      <c r="G56" s="92">
        <v>31</v>
      </c>
      <c r="H56" s="93"/>
    </row>
    <row r="57" spans="1:8" ht="26.25" x14ac:dyDescent="0.4">
      <c r="A57" s="105">
        <v>2</v>
      </c>
      <c r="B57" s="105" t="s">
        <v>351</v>
      </c>
      <c r="C57" s="92"/>
      <c r="D57" s="92"/>
      <c r="E57" s="92"/>
      <c r="F57" s="92"/>
      <c r="G57" s="92">
        <v>0</v>
      </c>
      <c r="H57" s="93"/>
    </row>
    <row r="58" spans="1:8" ht="26.25" x14ac:dyDescent="0.4">
      <c r="A58" s="105">
        <v>3</v>
      </c>
      <c r="B58" s="105" t="s">
        <v>352</v>
      </c>
      <c r="C58" s="718"/>
      <c r="D58" s="92"/>
      <c r="E58" s="92"/>
      <c r="F58" s="92"/>
      <c r="G58" s="92">
        <v>3</v>
      </c>
      <c r="H58" s="93"/>
    </row>
    <row r="59" spans="1:8" ht="26.25" x14ac:dyDescent="0.4">
      <c r="A59" s="105">
        <v>4</v>
      </c>
      <c r="B59" s="105" t="s">
        <v>353</v>
      </c>
      <c r="C59" s="718"/>
      <c r="D59" s="92"/>
      <c r="E59" s="92"/>
      <c r="F59" s="92"/>
      <c r="G59" s="92">
        <v>7</v>
      </c>
      <c r="H59" s="93"/>
    </row>
    <row r="60" spans="1:8" ht="26.25" x14ac:dyDescent="0.4">
      <c r="A60" s="1352" t="s">
        <v>49</v>
      </c>
      <c r="B60" s="1353"/>
      <c r="C60" s="90">
        <f>SUM(C56:C59)</f>
        <v>0</v>
      </c>
      <c r="D60" s="90">
        <f t="shared" ref="D60:H60" si="6">SUM(D56:D59)</f>
        <v>0</v>
      </c>
      <c r="E60" s="90">
        <f t="shared" si="6"/>
        <v>0</v>
      </c>
      <c r="F60" s="90">
        <f t="shared" si="6"/>
        <v>0</v>
      </c>
      <c r="G60" s="90">
        <f t="shared" si="6"/>
        <v>41</v>
      </c>
      <c r="H60" s="90">
        <f t="shared" si="6"/>
        <v>0</v>
      </c>
    </row>
    <row r="61" spans="1:8" ht="27.75" x14ac:dyDescent="0.4">
      <c r="A61" s="106">
        <v>8</v>
      </c>
      <c r="B61" s="112" t="s">
        <v>354</v>
      </c>
      <c r="C61" s="1354"/>
      <c r="D61" s="1355"/>
      <c r="E61" s="1355"/>
      <c r="F61" s="1355"/>
      <c r="G61" s="1355"/>
      <c r="H61" s="1356"/>
    </row>
    <row r="62" spans="1:8" ht="26.25" x14ac:dyDescent="0.4">
      <c r="A62" s="105">
        <v>1</v>
      </c>
      <c r="B62" s="105" t="s">
        <v>355</v>
      </c>
      <c r="C62" s="87"/>
      <c r="D62" s="87"/>
      <c r="E62" s="87"/>
      <c r="F62" s="87"/>
      <c r="G62" s="87">
        <v>0</v>
      </c>
      <c r="H62" s="93"/>
    </row>
    <row r="63" spans="1:8" ht="26.25" x14ac:dyDescent="0.4">
      <c r="A63" s="105">
        <v>2</v>
      </c>
      <c r="B63" s="105" t="s">
        <v>356</v>
      </c>
      <c r="C63" s="87"/>
      <c r="D63" s="87"/>
      <c r="E63" s="87"/>
      <c r="F63" s="87"/>
      <c r="G63" s="87">
        <v>0</v>
      </c>
      <c r="H63" s="93"/>
    </row>
    <row r="64" spans="1:8" ht="26.25" x14ac:dyDescent="0.4">
      <c r="A64" s="105">
        <v>3</v>
      </c>
      <c r="B64" s="105" t="s">
        <v>357</v>
      </c>
      <c r="C64" s="87"/>
      <c r="D64" s="87"/>
      <c r="E64" s="87"/>
      <c r="F64" s="87"/>
      <c r="G64" s="87">
        <v>1</v>
      </c>
      <c r="H64" s="93"/>
    </row>
    <row r="65" spans="1:8" ht="26.25" x14ac:dyDescent="0.4">
      <c r="A65" s="1352" t="s">
        <v>49</v>
      </c>
      <c r="B65" s="1353"/>
      <c r="C65" s="94">
        <f>SUM(C62:C64)</f>
        <v>0</v>
      </c>
      <c r="D65" s="94">
        <f t="shared" ref="D65:H65" si="7">SUM(D62:D64)</f>
        <v>0</v>
      </c>
      <c r="E65" s="94">
        <f t="shared" si="7"/>
        <v>0</v>
      </c>
      <c r="F65" s="94">
        <f t="shared" si="7"/>
        <v>0</v>
      </c>
      <c r="G65" s="94">
        <f t="shared" si="7"/>
        <v>1</v>
      </c>
      <c r="H65" s="94">
        <f t="shared" si="7"/>
        <v>0</v>
      </c>
    </row>
    <row r="66" spans="1:8" ht="26.25" x14ac:dyDescent="0.4">
      <c r="A66" s="106">
        <v>9</v>
      </c>
      <c r="B66" s="106" t="s">
        <v>358</v>
      </c>
      <c r="C66" s="1357"/>
      <c r="D66" s="1358"/>
      <c r="E66" s="1358"/>
      <c r="F66" s="1358"/>
      <c r="G66" s="1358"/>
      <c r="H66" s="1359"/>
    </row>
    <row r="67" spans="1:8" ht="26.25" x14ac:dyDescent="0.4">
      <c r="A67" s="105">
        <v>1</v>
      </c>
      <c r="B67" s="105" t="s">
        <v>359</v>
      </c>
      <c r="C67" s="92"/>
      <c r="D67" s="92"/>
      <c r="E67" s="92"/>
      <c r="F67" s="92"/>
      <c r="G67" s="92">
        <v>0</v>
      </c>
      <c r="H67" s="93"/>
    </row>
    <row r="68" spans="1:8" ht="26.25" x14ac:dyDescent="0.4">
      <c r="A68" s="105">
        <v>2</v>
      </c>
      <c r="B68" s="105" t="s">
        <v>360</v>
      </c>
      <c r="C68" s="92"/>
      <c r="D68" s="92"/>
      <c r="E68" s="92"/>
      <c r="F68" s="92"/>
      <c r="G68" s="92">
        <v>0</v>
      </c>
      <c r="H68" s="93"/>
    </row>
    <row r="69" spans="1:8" ht="26.25" x14ac:dyDescent="0.4">
      <c r="A69" s="105">
        <v>3</v>
      </c>
      <c r="B69" s="105" t="s">
        <v>361</v>
      </c>
      <c r="C69" s="92"/>
      <c r="D69" s="92"/>
      <c r="E69" s="92"/>
      <c r="F69" s="92"/>
      <c r="G69" s="92">
        <v>0</v>
      </c>
      <c r="H69" s="93"/>
    </row>
    <row r="70" spans="1:8" ht="26.25" x14ac:dyDescent="0.4">
      <c r="A70" s="105">
        <v>4</v>
      </c>
      <c r="B70" s="105" t="s">
        <v>362</v>
      </c>
      <c r="C70" s="92"/>
      <c r="D70" s="92"/>
      <c r="E70" s="92"/>
      <c r="F70" s="92"/>
      <c r="G70" s="92">
        <v>0</v>
      </c>
      <c r="H70" s="93"/>
    </row>
    <row r="71" spans="1:8" ht="26.25" x14ac:dyDescent="0.4">
      <c r="A71" s="105">
        <v>5</v>
      </c>
      <c r="B71" s="105" t="s">
        <v>363</v>
      </c>
      <c r="C71" s="718">
        <f>'Office Major'!C34</f>
        <v>2</v>
      </c>
      <c r="D71" s="92">
        <f>'Office Minor'!C84</f>
        <v>159</v>
      </c>
      <c r="E71" s="92">
        <v>0</v>
      </c>
      <c r="F71" s="92">
        <v>0</v>
      </c>
      <c r="G71" s="92">
        <v>0</v>
      </c>
      <c r="H71" s="93">
        <v>0</v>
      </c>
    </row>
    <row r="72" spans="1:8" ht="26.25" x14ac:dyDescent="0.4">
      <c r="A72" s="105">
        <v>6</v>
      </c>
      <c r="B72" s="105" t="s">
        <v>364</v>
      </c>
      <c r="C72" s="92"/>
      <c r="D72" s="92"/>
      <c r="E72" s="92"/>
      <c r="F72" s="92"/>
      <c r="G72" s="92">
        <v>379</v>
      </c>
      <c r="H72" s="93"/>
    </row>
    <row r="73" spans="1:8" ht="27.75" x14ac:dyDescent="0.4">
      <c r="A73" s="1360" t="s">
        <v>49</v>
      </c>
      <c r="B73" s="1361"/>
      <c r="C73" s="94">
        <f>SUM(C67:C72)</f>
        <v>2</v>
      </c>
      <c r="D73" s="94">
        <f t="shared" ref="D73:H73" si="8">SUM(D67:D72)</f>
        <v>159</v>
      </c>
      <c r="E73" s="94">
        <f t="shared" si="8"/>
        <v>0</v>
      </c>
      <c r="F73" s="94">
        <f t="shared" si="8"/>
        <v>0</v>
      </c>
      <c r="G73" s="94">
        <f t="shared" si="8"/>
        <v>379</v>
      </c>
      <c r="H73" s="94">
        <f t="shared" si="8"/>
        <v>0</v>
      </c>
    </row>
    <row r="74" spans="1:8" ht="27.75" x14ac:dyDescent="0.4">
      <c r="A74" s="1132"/>
      <c r="B74" s="1133"/>
      <c r="C74" s="1134"/>
      <c r="D74" s="1134"/>
      <c r="E74" s="1134"/>
      <c r="F74" s="1134"/>
      <c r="G74" s="1134">
        <f>SUM(G14,G21,G28,G38,G46,G54,G60,G65,G73)</f>
        <v>2644</v>
      </c>
      <c r="H74" s="1135"/>
    </row>
    <row r="75" spans="1:8" ht="30.75" x14ac:dyDescent="0.45">
      <c r="A75" s="1411"/>
      <c r="B75" s="1412"/>
      <c r="C75" s="1412"/>
      <c r="D75" s="1412"/>
      <c r="E75" s="1412"/>
      <c r="F75" s="1412"/>
      <c r="G75" s="1412"/>
      <c r="H75" s="1413"/>
    </row>
  </sheetData>
  <mergeCells count="29">
    <mergeCell ref="A28:B28"/>
    <mergeCell ref="C7:H7"/>
    <mergeCell ref="A14:B14"/>
    <mergeCell ref="C15:H15"/>
    <mergeCell ref="A21:B21"/>
    <mergeCell ref="C22:H22"/>
    <mergeCell ref="A65:B65"/>
    <mergeCell ref="C66:H66"/>
    <mergeCell ref="A73:B73"/>
    <mergeCell ref="A75:H75"/>
    <mergeCell ref="A38:B38"/>
    <mergeCell ref="C39:H39"/>
    <mergeCell ref="A46:B46"/>
    <mergeCell ref="C47:H47"/>
    <mergeCell ref="A54:B54"/>
    <mergeCell ref="C55:H55"/>
    <mergeCell ref="A60:B60"/>
    <mergeCell ref="C61:H61"/>
    <mergeCell ref="A1:H1"/>
    <mergeCell ref="A2:H2"/>
    <mergeCell ref="A3:H3"/>
    <mergeCell ref="A5:A6"/>
    <mergeCell ref="B5:B6"/>
    <mergeCell ref="C5:C6"/>
    <mergeCell ref="D5:D6"/>
    <mergeCell ref="H5:H6"/>
    <mergeCell ref="E5:E6"/>
    <mergeCell ref="G5:G6"/>
    <mergeCell ref="F5:F6"/>
  </mergeCells>
  <pageMargins left="0.7" right="0.7" top="0.75" bottom="0.75" header="0.3" footer="0.3"/>
  <pageSetup paperSize="9" scale="6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workbookViewId="0">
      <pane xSplit="9" ySplit="8" topLeftCell="J36" activePane="bottomRight" state="frozen"/>
      <selection pane="topRight" activeCell="J1" sqref="J1"/>
      <selection pane="bottomLeft" activeCell="A9" sqref="A9"/>
      <selection pane="bottomRight" activeCell="T10" sqref="T10"/>
    </sheetView>
  </sheetViews>
  <sheetFormatPr defaultRowHeight="15" x14ac:dyDescent="0.25"/>
  <cols>
    <col min="1" max="1" width="5.42578125" bestFit="1" customWidth="1"/>
    <col min="2" max="2" width="24.85546875" customWidth="1"/>
    <col min="5" max="5" width="10.5703125" customWidth="1"/>
    <col min="9" max="9" width="16.28515625" customWidth="1"/>
    <col min="11" max="11" width="10" customWidth="1"/>
    <col min="12" max="12" width="14.28515625" customWidth="1"/>
  </cols>
  <sheetData>
    <row r="1" spans="1:20" ht="30.75" customHeight="1" x14ac:dyDescent="0.25">
      <c r="A1" s="1425" t="s">
        <v>607</v>
      </c>
      <c r="B1" s="1425"/>
      <c r="C1" s="1425"/>
      <c r="D1" s="1425"/>
      <c r="E1" s="1425"/>
      <c r="F1" s="1425"/>
      <c r="G1" s="1425"/>
      <c r="H1" s="1425"/>
      <c r="I1" s="1425"/>
      <c r="J1" s="1425"/>
      <c r="K1" s="1425"/>
      <c r="L1" s="1425"/>
      <c r="M1" s="1425"/>
      <c r="N1" s="1425"/>
      <c r="O1" s="1425"/>
      <c r="P1" s="1425"/>
      <c r="Q1" s="1425"/>
      <c r="R1" s="1425"/>
      <c r="S1" s="1425"/>
      <c r="T1" s="1425"/>
    </row>
    <row r="2" spans="1:20" ht="30.75" customHeight="1" x14ac:dyDescent="0.25">
      <c r="A2" s="794"/>
      <c r="B2" s="794"/>
      <c r="C2" s="795"/>
      <c r="D2" s="795"/>
      <c r="E2" s="795"/>
      <c r="F2" s="795"/>
      <c r="G2" s="795"/>
      <c r="H2" s="795"/>
      <c r="I2" s="795"/>
      <c r="J2" s="795"/>
      <c r="K2" s="795"/>
      <c r="L2" s="795"/>
      <c r="M2" s="795"/>
      <c r="N2" s="795"/>
      <c r="O2" s="795"/>
      <c r="P2" s="795"/>
      <c r="Q2" s="795"/>
      <c r="R2" s="795"/>
      <c r="S2" s="795"/>
      <c r="T2" s="795"/>
    </row>
    <row r="3" spans="1:20" ht="20.25" customHeight="1" x14ac:dyDescent="0.25">
      <c r="A3" s="1422" t="s">
        <v>291</v>
      </c>
      <c r="B3" s="1419" t="s">
        <v>520</v>
      </c>
      <c r="C3" s="1426" t="s">
        <v>606</v>
      </c>
      <c r="D3" s="1426"/>
      <c r="E3" s="1426"/>
      <c r="F3" s="1426" t="str">
        <f>C3</f>
        <v>Ok"kZ 2019&amp;20</v>
      </c>
      <c r="G3" s="1426"/>
      <c r="H3" s="1426"/>
      <c r="I3" s="1426" t="str">
        <f>F3</f>
        <v>Ok"kZ 2019&amp;20</v>
      </c>
      <c r="J3" s="1426"/>
      <c r="K3" s="1426"/>
      <c r="L3" s="1426" t="str">
        <f>I3</f>
        <v>Ok"kZ 2019&amp;20</v>
      </c>
      <c r="M3" s="1426"/>
      <c r="N3" s="1426"/>
      <c r="O3" s="1426" t="str">
        <f>L3</f>
        <v>Ok"kZ 2019&amp;20</v>
      </c>
      <c r="P3" s="1426"/>
      <c r="Q3" s="1426"/>
      <c r="R3" s="1426" t="str">
        <f>O3</f>
        <v>Ok"kZ 2019&amp;20</v>
      </c>
      <c r="S3" s="1426"/>
      <c r="T3" s="1426"/>
    </row>
    <row r="4" spans="1:20" ht="18.75" customHeight="1" x14ac:dyDescent="0.25">
      <c r="A4" s="1423"/>
      <c r="B4" s="1420"/>
      <c r="C4" s="792" t="s">
        <v>521</v>
      </c>
      <c r="D4" s="792" t="s">
        <v>522</v>
      </c>
      <c r="E4" s="793" t="s">
        <v>523</v>
      </c>
      <c r="F4" s="792" t="s">
        <v>521</v>
      </c>
      <c r="G4" s="792" t="s">
        <v>522</v>
      </c>
      <c r="H4" s="793" t="s">
        <v>523</v>
      </c>
      <c r="I4" s="792" t="s">
        <v>521</v>
      </c>
      <c r="J4" s="792" t="s">
        <v>522</v>
      </c>
      <c r="K4" s="793" t="s">
        <v>523</v>
      </c>
      <c r="L4" s="792" t="s">
        <v>521</v>
      </c>
      <c r="M4" s="792" t="s">
        <v>522</v>
      </c>
      <c r="N4" s="793" t="s">
        <v>523</v>
      </c>
      <c r="O4" s="792" t="s">
        <v>521</v>
      </c>
      <c r="P4" s="792" t="s">
        <v>522</v>
      </c>
      <c r="Q4" s="793" t="s">
        <v>523</v>
      </c>
      <c r="R4" s="792" t="s">
        <v>521</v>
      </c>
      <c r="S4" s="792" t="s">
        <v>522</v>
      </c>
      <c r="T4" s="793" t="s">
        <v>523</v>
      </c>
    </row>
    <row r="5" spans="1:20" ht="26.25" customHeight="1" x14ac:dyDescent="0.25">
      <c r="A5" s="1424"/>
      <c r="B5" s="1421"/>
      <c r="C5" s="1416" t="s">
        <v>539</v>
      </c>
      <c r="D5" s="1417"/>
      <c r="E5" s="1418"/>
      <c r="F5" s="1427" t="s">
        <v>540</v>
      </c>
      <c r="G5" s="1428"/>
      <c r="H5" s="1429"/>
      <c r="I5" s="1416" t="s">
        <v>544</v>
      </c>
      <c r="J5" s="1417"/>
      <c r="K5" s="1418"/>
      <c r="L5" s="1427" t="s">
        <v>541</v>
      </c>
      <c r="M5" s="1428"/>
      <c r="N5" s="1429"/>
      <c r="O5" s="1416" t="s">
        <v>542</v>
      </c>
      <c r="P5" s="1417"/>
      <c r="Q5" s="1418"/>
      <c r="R5" s="1427" t="s">
        <v>543</v>
      </c>
      <c r="S5" s="1428"/>
      <c r="T5" s="1429"/>
    </row>
    <row r="6" spans="1:20" ht="23.25" x14ac:dyDescent="0.35">
      <c r="A6" s="764">
        <v>1</v>
      </c>
      <c r="B6" s="99" t="s">
        <v>329</v>
      </c>
      <c r="C6" s="765"/>
      <c r="D6" s="765"/>
      <c r="E6" s="765"/>
      <c r="F6" s="783"/>
      <c r="G6" s="783"/>
      <c r="H6" s="783"/>
      <c r="I6" s="765"/>
      <c r="J6" s="765"/>
      <c r="K6" s="765"/>
      <c r="L6" s="783"/>
      <c r="M6" s="783"/>
      <c r="N6" s="783"/>
      <c r="O6" s="765"/>
      <c r="P6" s="765"/>
      <c r="Q6" s="765"/>
      <c r="R6" s="783"/>
      <c r="S6" s="783"/>
      <c r="T6" s="783"/>
    </row>
    <row r="7" spans="1:20" ht="23.25" x14ac:dyDescent="0.35">
      <c r="A7" s="764">
        <v>2</v>
      </c>
      <c r="B7" s="99" t="s">
        <v>327</v>
      </c>
      <c r="C7" s="766"/>
      <c r="D7" s="766"/>
      <c r="E7" s="765"/>
      <c r="F7" s="784"/>
      <c r="G7" s="784"/>
      <c r="H7" s="783"/>
      <c r="I7" s="766"/>
      <c r="J7" s="766"/>
      <c r="K7" s="765"/>
      <c r="L7" s="784"/>
      <c r="M7" s="784"/>
      <c r="N7" s="783"/>
      <c r="O7" s="766"/>
      <c r="P7" s="766"/>
      <c r="Q7" s="765"/>
      <c r="R7" s="784"/>
      <c r="S7" s="784"/>
      <c r="T7" s="783"/>
    </row>
    <row r="8" spans="1:20" ht="23.25" x14ac:dyDescent="0.35">
      <c r="A8" s="764">
        <v>3</v>
      </c>
      <c r="B8" s="99" t="s">
        <v>524</v>
      </c>
      <c r="C8" s="766"/>
      <c r="D8" s="766"/>
      <c r="E8" s="765"/>
      <c r="F8" s="784"/>
      <c r="G8" s="784"/>
      <c r="H8" s="783"/>
      <c r="I8" s="766"/>
      <c r="J8" s="766"/>
      <c r="K8" s="765"/>
      <c r="L8" s="784"/>
      <c r="M8" s="784"/>
      <c r="N8" s="783"/>
      <c r="O8" s="766"/>
      <c r="P8" s="766"/>
      <c r="Q8" s="765"/>
      <c r="R8" s="784"/>
      <c r="S8" s="784"/>
      <c r="T8" s="783"/>
    </row>
    <row r="9" spans="1:20" ht="23.25" x14ac:dyDescent="0.35">
      <c r="A9" s="764">
        <v>4</v>
      </c>
      <c r="B9" s="99" t="s">
        <v>328</v>
      </c>
      <c r="C9" s="766"/>
      <c r="D9" s="766"/>
      <c r="E9" s="765"/>
      <c r="F9" s="784"/>
      <c r="G9" s="784"/>
      <c r="H9" s="783"/>
      <c r="I9" s="766"/>
      <c r="J9" s="766"/>
      <c r="K9" s="765"/>
      <c r="L9" s="784"/>
      <c r="M9" s="784"/>
      <c r="N9" s="783"/>
      <c r="O9" s="766"/>
      <c r="P9" s="766"/>
      <c r="Q9" s="765"/>
      <c r="R9" s="784"/>
      <c r="S9" s="784"/>
      <c r="T9" s="783"/>
    </row>
    <row r="10" spans="1:20" ht="23.25" x14ac:dyDescent="0.35">
      <c r="A10" s="764">
        <v>5</v>
      </c>
      <c r="B10" s="99" t="s">
        <v>525</v>
      </c>
      <c r="C10" s="766">
        <v>0</v>
      </c>
      <c r="D10" s="767">
        <v>0</v>
      </c>
      <c r="E10" s="765">
        <v>0</v>
      </c>
      <c r="F10" s="784">
        <v>0</v>
      </c>
      <c r="G10" s="785">
        <v>0</v>
      </c>
      <c r="H10" s="783">
        <v>0</v>
      </c>
      <c r="I10" s="766">
        <v>0</v>
      </c>
      <c r="J10" s="767">
        <v>0</v>
      </c>
      <c r="K10" s="765">
        <v>0</v>
      </c>
      <c r="L10" s="784">
        <v>345</v>
      </c>
      <c r="M10" s="785">
        <v>345</v>
      </c>
      <c r="N10" s="783">
        <v>0</v>
      </c>
      <c r="O10" s="766">
        <v>0</v>
      </c>
      <c r="P10" s="767">
        <v>0</v>
      </c>
      <c r="Q10" s="765">
        <v>0</v>
      </c>
      <c r="R10" s="784">
        <v>0</v>
      </c>
      <c r="S10" s="785">
        <v>0</v>
      </c>
      <c r="T10" s="783">
        <v>0</v>
      </c>
    </row>
    <row r="11" spans="1:20" ht="23.25" x14ac:dyDescent="0.35">
      <c r="A11" s="764">
        <v>6</v>
      </c>
      <c r="B11" s="99" t="s">
        <v>333</v>
      </c>
      <c r="C11" s="766"/>
      <c r="D11" s="767"/>
      <c r="E11" s="765"/>
      <c r="F11" s="784"/>
      <c r="G11" s="785"/>
      <c r="H11" s="783"/>
      <c r="I11" s="766"/>
      <c r="J11" s="767"/>
      <c r="K11" s="765"/>
      <c r="L11" s="784"/>
      <c r="M11" s="785"/>
      <c r="N11" s="783"/>
      <c r="O11" s="766"/>
      <c r="P11" s="767"/>
      <c r="Q11" s="765"/>
      <c r="R11" s="784"/>
      <c r="S11" s="785"/>
      <c r="T11" s="783"/>
    </row>
    <row r="12" spans="1:20" ht="23.25" x14ac:dyDescent="0.35">
      <c r="A12" s="764">
        <v>7</v>
      </c>
      <c r="B12" s="99" t="s">
        <v>332</v>
      </c>
      <c r="C12" s="765"/>
      <c r="D12" s="765"/>
      <c r="E12" s="765"/>
      <c r="F12" s="783"/>
      <c r="G12" s="783"/>
      <c r="H12" s="783"/>
      <c r="I12" s="765"/>
      <c r="J12" s="765"/>
      <c r="K12" s="765"/>
      <c r="L12" s="783"/>
      <c r="M12" s="783"/>
      <c r="N12" s="783"/>
      <c r="O12" s="765"/>
      <c r="P12" s="765"/>
      <c r="Q12" s="765"/>
      <c r="R12" s="783"/>
      <c r="S12" s="783"/>
      <c r="T12" s="783"/>
    </row>
    <row r="13" spans="1:20" ht="23.25" x14ac:dyDescent="0.35">
      <c r="A13" s="764">
        <v>8</v>
      </c>
      <c r="B13" s="99" t="s">
        <v>444</v>
      </c>
      <c r="C13" s="766"/>
      <c r="D13" s="766"/>
      <c r="E13" s="765"/>
      <c r="F13" s="784"/>
      <c r="G13" s="784"/>
      <c r="H13" s="783"/>
      <c r="I13" s="766"/>
      <c r="J13" s="766"/>
      <c r="K13" s="765"/>
      <c r="L13" s="784"/>
      <c r="M13" s="784"/>
      <c r="N13" s="783"/>
      <c r="O13" s="766"/>
      <c r="P13" s="766"/>
      <c r="Q13" s="765"/>
      <c r="R13" s="784"/>
      <c r="S13" s="784"/>
      <c r="T13" s="783"/>
    </row>
    <row r="14" spans="1:20" ht="29.25" customHeight="1" x14ac:dyDescent="0.25">
      <c r="A14" s="768" t="s">
        <v>526</v>
      </c>
      <c r="B14" s="769" t="s">
        <v>307</v>
      </c>
      <c r="C14" s="770"/>
      <c r="D14" s="771"/>
      <c r="E14" s="765"/>
      <c r="F14" s="786"/>
      <c r="G14" s="787"/>
      <c r="H14" s="783"/>
      <c r="I14" s="770"/>
      <c r="J14" s="771"/>
      <c r="K14" s="765"/>
      <c r="L14" s="786"/>
      <c r="M14" s="787"/>
      <c r="N14" s="783"/>
      <c r="O14" s="770"/>
      <c r="P14" s="771"/>
      <c r="Q14" s="765"/>
      <c r="R14" s="786"/>
      <c r="S14" s="787"/>
      <c r="T14" s="783"/>
    </row>
    <row r="15" spans="1:20" ht="23.25" x14ac:dyDescent="0.35">
      <c r="A15" s="764">
        <v>9</v>
      </c>
      <c r="B15" s="99" t="s">
        <v>308</v>
      </c>
      <c r="C15" s="766"/>
      <c r="D15" s="766"/>
      <c r="E15" s="765"/>
      <c r="F15" s="784"/>
      <c r="G15" s="784"/>
      <c r="H15" s="783"/>
      <c r="I15" s="766"/>
      <c r="J15" s="766"/>
      <c r="K15" s="765"/>
      <c r="L15" s="784"/>
      <c r="M15" s="784"/>
      <c r="N15" s="783"/>
      <c r="O15" s="766"/>
      <c r="P15" s="766"/>
      <c r="Q15" s="765"/>
      <c r="R15" s="784"/>
      <c r="S15" s="784"/>
      <c r="T15" s="783"/>
    </row>
    <row r="16" spans="1:20" ht="23.25" x14ac:dyDescent="0.35">
      <c r="A16" s="764">
        <v>10</v>
      </c>
      <c r="B16" s="99" t="s">
        <v>311</v>
      </c>
      <c r="C16" s="766"/>
      <c r="D16" s="766"/>
      <c r="E16" s="765"/>
      <c r="F16" s="784"/>
      <c r="G16" s="784"/>
      <c r="H16" s="783"/>
      <c r="I16" s="766"/>
      <c r="J16" s="766"/>
      <c r="K16" s="765"/>
      <c r="L16" s="784"/>
      <c r="M16" s="784"/>
      <c r="N16" s="783"/>
      <c r="O16" s="766"/>
      <c r="P16" s="766"/>
      <c r="Q16" s="765"/>
      <c r="R16" s="784"/>
      <c r="S16" s="784"/>
      <c r="T16" s="783"/>
    </row>
    <row r="17" spans="1:20" ht="23.25" x14ac:dyDescent="0.35">
      <c r="A17" s="764">
        <v>11</v>
      </c>
      <c r="B17" s="99" t="s">
        <v>309</v>
      </c>
      <c r="C17" s="766"/>
      <c r="D17" s="766"/>
      <c r="E17" s="765"/>
      <c r="F17" s="784"/>
      <c r="G17" s="784"/>
      <c r="H17" s="783"/>
      <c r="I17" s="766"/>
      <c r="J17" s="766"/>
      <c r="K17" s="765"/>
      <c r="L17" s="784"/>
      <c r="M17" s="784"/>
      <c r="N17" s="783"/>
      <c r="O17" s="766"/>
      <c r="P17" s="766"/>
      <c r="Q17" s="765"/>
      <c r="R17" s="784"/>
      <c r="S17" s="784"/>
      <c r="T17" s="783"/>
    </row>
    <row r="18" spans="1:20" ht="23.25" x14ac:dyDescent="0.35">
      <c r="A18" s="764">
        <v>12</v>
      </c>
      <c r="B18" s="99" t="s">
        <v>310</v>
      </c>
      <c r="C18" s="766"/>
      <c r="D18" s="766"/>
      <c r="E18" s="765"/>
      <c r="F18" s="784"/>
      <c r="G18" s="784"/>
      <c r="H18" s="783"/>
      <c r="I18" s="766"/>
      <c r="J18" s="766"/>
      <c r="K18" s="765"/>
      <c r="L18" s="784"/>
      <c r="M18" s="784"/>
      <c r="N18" s="783"/>
      <c r="O18" s="766"/>
      <c r="P18" s="766"/>
      <c r="Q18" s="765"/>
      <c r="R18" s="784"/>
      <c r="S18" s="784"/>
      <c r="T18" s="783"/>
    </row>
    <row r="19" spans="1:20" ht="23.25" x14ac:dyDescent="0.35">
      <c r="A19" s="764">
        <v>13</v>
      </c>
      <c r="B19" s="99" t="s">
        <v>312</v>
      </c>
      <c r="C19" s="766"/>
      <c r="D19" s="766"/>
      <c r="E19" s="765"/>
      <c r="F19" s="784"/>
      <c r="G19" s="784"/>
      <c r="H19" s="783"/>
      <c r="I19" s="766"/>
      <c r="J19" s="766"/>
      <c r="K19" s="765"/>
      <c r="L19" s="784"/>
      <c r="M19" s="784"/>
      <c r="N19" s="783"/>
      <c r="O19" s="766"/>
      <c r="P19" s="766"/>
      <c r="Q19" s="765"/>
      <c r="R19" s="784"/>
      <c r="S19" s="784"/>
      <c r="T19" s="783"/>
    </row>
    <row r="20" spans="1:20" ht="23.25" x14ac:dyDescent="0.35">
      <c r="A20" s="764">
        <v>14</v>
      </c>
      <c r="B20" s="99" t="s">
        <v>527</v>
      </c>
      <c r="C20" s="766"/>
      <c r="D20" s="767"/>
      <c r="E20" s="765"/>
      <c r="F20" s="784"/>
      <c r="G20" s="785"/>
      <c r="H20" s="783"/>
      <c r="I20" s="766"/>
      <c r="J20" s="767"/>
      <c r="K20" s="765"/>
      <c r="L20" s="784"/>
      <c r="M20" s="785"/>
      <c r="N20" s="783"/>
      <c r="O20" s="766"/>
      <c r="P20" s="767"/>
      <c r="Q20" s="765"/>
      <c r="R20" s="784"/>
      <c r="S20" s="785"/>
      <c r="T20" s="783"/>
    </row>
    <row r="21" spans="1:20" ht="26.25" customHeight="1" x14ac:dyDescent="0.25">
      <c r="A21" s="768" t="s">
        <v>528</v>
      </c>
      <c r="B21" s="769" t="s">
        <v>358</v>
      </c>
      <c r="C21" s="770"/>
      <c r="D21" s="771"/>
      <c r="E21" s="765"/>
      <c r="F21" s="786"/>
      <c r="G21" s="787"/>
      <c r="H21" s="783"/>
      <c r="I21" s="770"/>
      <c r="J21" s="771"/>
      <c r="K21" s="765"/>
      <c r="L21" s="786"/>
      <c r="M21" s="787"/>
      <c r="N21" s="783"/>
      <c r="O21" s="770"/>
      <c r="P21" s="771"/>
      <c r="Q21" s="765"/>
      <c r="R21" s="786"/>
      <c r="S21" s="787"/>
      <c r="T21" s="783"/>
    </row>
    <row r="22" spans="1:20" ht="23.25" x14ac:dyDescent="0.35">
      <c r="A22" s="764">
        <v>15</v>
      </c>
      <c r="B22" s="99" t="s">
        <v>446</v>
      </c>
      <c r="C22" s="766"/>
      <c r="D22" s="766"/>
      <c r="E22" s="765"/>
      <c r="F22" s="784"/>
      <c r="G22" s="784"/>
      <c r="H22" s="783"/>
      <c r="I22" s="766"/>
      <c r="J22" s="766"/>
      <c r="K22" s="765"/>
      <c r="L22" s="784"/>
      <c r="M22" s="784"/>
      <c r="N22" s="783"/>
      <c r="O22" s="766"/>
      <c r="P22" s="766"/>
      <c r="Q22" s="765"/>
      <c r="R22" s="784"/>
      <c r="S22" s="784"/>
      <c r="T22" s="783"/>
    </row>
    <row r="23" spans="1:20" ht="23.25" x14ac:dyDescent="0.35">
      <c r="A23" s="764">
        <v>16</v>
      </c>
      <c r="B23" s="99" t="s">
        <v>447</v>
      </c>
      <c r="C23" s="766"/>
      <c r="D23" s="766"/>
      <c r="E23" s="765"/>
      <c r="F23" s="784"/>
      <c r="G23" s="784"/>
      <c r="H23" s="783"/>
      <c r="I23" s="766"/>
      <c r="J23" s="766"/>
      <c r="K23" s="765"/>
      <c r="L23" s="784"/>
      <c r="M23" s="784"/>
      <c r="N23" s="783"/>
      <c r="O23" s="766"/>
      <c r="P23" s="766"/>
      <c r="Q23" s="765"/>
      <c r="R23" s="784"/>
      <c r="S23" s="784"/>
      <c r="T23" s="783"/>
    </row>
    <row r="24" spans="1:20" ht="23.25" x14ac:dyDescent="0.35">
      <c r="A24" s="764">
        <v>17</v>
      </c>
      <c r="B24" s="99" t="s">
        <v>360</v>
      </c>
      <c r="C24" s="766"/>
      <c r="D24" s="766"/>
      <c r="E24" s="765"/>
      <c r="F24" s="784"/>
      <c r="G24" s="784"/>
      <c r="H24" s="783"/>
      <c r="I24" s="766"/>
      <c r="J24" s="766"/>
      <c r="K24" s="765"/>
      <c r="L24" s="784"/>
      <c r="M24" s="784"/>
      <c r="N24" s="783"/>
      <c r="O24" s="766"/>
      <c r="P24" s="766"/>
      <c r="Q24" s="765"/>
      <c r="R24" s="784"/>
      <c r="S24" s="784"/>
      <c r="T24" s="783"/>
    </row>
    <row r="25" spans="1:20" ht="23.25" x14ac:dyDescent="0.35">
      <c r="A25" s="764">
        <v>18</v>
      </c>
      <c r="B25" s="99" t="s">
        <v>359</v>
      </c>
      <c r="C25" s="766"/>
      <c r="D25" s="766"/>
      <c r="E25" s="765"/>
      <c r="F25" s="784"/>
      <c r="G25" s="784"/>
      <c r="H25" s="783"/>
      <c r="I25" s="766"/>
      <c r="J25" s="766"/>
      <c r="K25" s="765"/>
      <c r="L25" s="784"/>
      <c r="M25" s="784"/>
      <c r="N25" s="783"/>
      <c r="O25" s="766"/>
      <c r="P25" s="766"/>
      <c r="Q25" s="765"/>
      <c r="R25" s="784"/>
      <c r="S25" s="784"/>
      <c r="T25" s="783"/>
    </row>
    <row r="26" spans="1:20" ht="23.25" x14ac:dyDescent="0.35">
      <c r="A26" s="764">
        <v>19</v>
      </c>
      <c r="B26" s="99" t="s">
        <v>361</v>
      </c>
      <c r="C26" s="766"/>
      <c r="D26" s="766"/>
      <c r="E26" s="765"/>
      <c r="F26" s="784"/>
      <c r="G26" s="784"/>
      <c r="H26" s="783"/>
      <c r="I26" s="766"/>
      <c r="J26" s="766"/>
      <c r="K26" s="765"/>
      <c r="L26" s="784"/>
      <c r="M26" s="784"/>
      <c r="N26" s="783"/>
      <c r="O26" s="766"/>
      <c r="P26" s="766"/>
      <c r="Q26" s="765"/>
      <c r="R26" s="784"/>
      <c r="S26" s="784"/>
      <c r="T26" s="783"/>
    </row>
    <row r="27" spans="1:20" ht="23.25" x14ac:dyDescent="0.35">
      <c r="A27" s="764">
        <v>20</v>
      </c>
      <c r="B27" s="99" t="s">
        <v>362</v>
      </c>
      <c r="C27" s="766"/>
      <c r="D27" s="766"/>
      <c r="E27" s="765"/>
      <c r="F27" s="784"/>
      <c r="G27" s="784"/>
      <c r="H27" s="783"/>
      <c r="I27" s="766"/>
      <c r="J27" s="766"/>
      <c r="K27" s="765"/>
      <c r="L27" s="784"/>
      <c r="M27" s="784"/>
      <c r="N27" s="783"/>
      <c r="O27" s="766"/>
      <c r="P27" s="766"/>
      <c r="Q27" s="765"/>
      <c r="R27" s="784"/>
      <c r="S27" s="784"/>
      <c r="T27" s="783"/>
    </row>
    <row r="28" spans="1:20" ht="27" customHeight="1" x14ac:dyDescent="0.25">
      <c r="A28" s="768" t="s">
        <v>529</v>
      </c>
      <c r="B28" s="769" t="s">
        <v>354</v>
      </c>
      <c r="C28" s="770"/>
      <c r="D28" s="771"/>
      <c r="E28" s="765"/>
      <c r="F28" s="786"/>
      <c r="G28" s="787"/>
      <c r="H28" s="783"/>
      <c r="I28" s="770"/>
      <c r="J28" s="771"/>
      <c r="K28" s="765"/>
      <c r="L28" s="786"/>
      <c r="M28" s="787"/>
      <c r="N28" s="783"/>
      <c r="O28" s="770"/>
      <c r="P28" s="771"/>
      <c r="Q28" s="765"/>
      <c r="R28" s="786"/>
      <c r="S28" s="787"/>
      <c r="T28" s="783"/>
    </row>
    <row r="29" spans="1:20" ht="20.25" x14ac:dyDescent="0.3">
      <c r="A29" s="772">
        <v>21</v>
      </c>
      <c r="B29" s="773" t="s">
        <v>357</v>
      </c>
      <c r="C29" s="766"/>
      <c r="D29" s="766"/>
      <c r="E29" s="765"/>
      <c r="F29" s="784"/>
      <c r="G29" s="784"/>
      <c r="H29" s="783"/>
      <c r="I29" s="766"/>
      <c r="J29" s="766"/>
      <c r="K29" s="765"/>
      <c r="L29" s="784"/>
      <c r="M29" s="784"/>
      <c r="N29" s="783"/>
      <c r="O29" s="766"/>
      <c r="P29" s="766"/>
      <c r="Q29" s="765"/>
      <c r="R29" s="784"/>
      <c r="S29" s="784"/>
      <c r="T29" s="783"/>
    </row>
    <row r="30" spans="1:20" ht="20.25" x14ac:dyDescent="0.3">
      <c r="A30" s="772">
        <v>22</v>
      </c>
      <c r="B30" s="773" t="s">
        <v>355</v>
      </c>
      <c r="C30" s="766"/>
      <c r="D30" s="766"/>
      <c r="E30" s="765"/>
      <c r="F30" s="784"/>
      <c r="G30" s="784"/>
      <c r="H30" s="783"/>
      <c r="I30" s="766"/>
      <c r="J30" s="766"/>
      <c r="K30" s="765"/>
      <c r="L30" s="784"/>
      <c r="M30" s="784"/>
      <c r="N30" s="783"/>
      <c r="O30" s="766"/>
      <c r="P30" s="766"/>
      <c r="Q30" s="765"/>
      <c r="R30" s="784"/>
      <c r="S30" s="784"/>
      <c r="T30" s="783"/>
    </row>
    <row r="31" spans="1:20" ht="20.25" x14ac:dyDescent="0.3">
      <c r="A31" s="772">
        <v>23</v>
      </c>
      <c r="B31" s="773" t="s">
        <v>356</v>
      </c>
      <c r="C31" s="766"/>
      <c r="D31" s="766"/>
      <c r="E31" s="765"/>
      <c r="F31" s="784"/>
      <c r="G31" s="784"/>
      <c r="H31" s="783"/>
      <c r="I31" s="766"/>
      <c r="J31" s="766"/>
      <c r="K31" s="765"/>
      <c r="L31" s="784"/>
      <c r="M31" s="784"/>
      <c r="N31" s="783"/>
      <c r="O31" s="766"/>
      <c r="P31" s="766"/>
      <c r="Q31" s="765"/>
      <c r="R31" s="784"/>
      <c r="S31" s="784"/>
      <c r="T31" s="783"/>
    </row>
    <row r="32" spans="1:20" ht="32.25" customHeight="1" x14ac:dyDescent="0.25">
      <c r="A32" s="768" t="s">
        <v>530</v>
      </c>
      <c r="B32" s="769" t="s">
        <v>531</v>
      </c>
      <c r="C32" s="770"/>
      <c r="D32" s="771"/>
      <c r="E32" s="765"/>
      <c r="F32" s="786"/>
      <c r="G32" s="787"/>
      <c r="H32" s="783"/>
      <c r="I32" s="770"/>
      <c r="J32" s="771"/>
      <c r="K32" s="765"/>
      <c r="L32" s="786"/>
      <c r="M32" s="787"/>
      <c r="N32" s="783"/>
      <c r="O32" s="770"/>
      <c r="P32" s="771"/>
      <c r="Q32" s="765"/>
      <c r="R32" s="786"/>
      <c r="S32" s="787"/>
      <c r="T32" s="783"/>
    </row>
    <row r="33" spans="1:20" ht="23.25" x14ac:dyDescent="0.35">
      <c r="A33" s="764">
        <v>24</v>
      </c>
      <c r="B33" s="99" t="s">
        <v>350</v>
      </c>
      <c r="C33" s="766"/>
      <c r="D33" s="766"/>
      <c r="E33" s="765"/>
      <c r="F33" s="784"/>
      <c r="G33" s="784"/>
      <c r="H33" s="783"/>
      <c r="I33" s="766"/>
      <c r="J33" s="766"/>
      <c r="K33" s="765"/>
      <c r="L33" s="784"/>
      <c r="M33" s="784"/>
      <c r="N33" s="783"/>
      <c r="O33" s="766"/>
      <c r="P33" s="766"/>
      <c r="Q33" s="765"/>
      <c r="R33" s="784"/>
      <c r="S33" s="784"/>
      <c r="T33" s="783"/>
    </row>
    <row r="34" spans="1:20" ht="23.25" x14ac:dyDescent="0.35">
      <c r="A34" s="764">
        <v>25</v>
      </c>
      <c r="B34" s="99" t="s">
        <v>351</v>
      </c>
      <c r="C34" s="766"/>
      <c r="D34" s="765"/>
      <c r="E34" s="765"/>
      <c r="F34" s="784"/>
      <c r="G34" s="783"/>
      <c r="H34" s="783"/>
      <c r="I34" s="766"/>
      <c r="J34" s="765"/>
      <c r="K34" s="765"/>
      <c r="L34" s="784"/>
      <c r="M34" s="783"/>
      <c r="N34" s="783"/>
      <c r="O34" s="766"/>
      <c r="P34" s="765"/>
      <c r="Q34" s="765"/>
      <c r="R34" s="784"/>
      <c r="S34" s="783"/>
      <c r="T34" s="783"/>
    </row>
    <row r="35" spans="1:20" ht="23.25" x14ac:dyDescent="0.35">
      <c r="A35" s="764">
        <v>26</v>
      </c>
      <c r="B35" s="99" t="s">
        <v>352</v>
      </c>
      <c r="C35" s="766"/>
      <c r="D35" s="767"/>
      <c r="E35" s="765"/>
      <c r="F35" s="784"/>
      <c r="G35" s="785"/>
      <c r="H35" s="783"/>
      <c r="I35" s="766"/>
      <c r="J35" s="767"/>
      <c r="K35" s="765"/>
      <c r="L35" s="784"/>
      <c r="M35" s="785"/>
      <c r="N35" s="783"/>
      <c r="O35" s="766"/>
      <c r="P35" s="767"/>
      <c r="Q35" s="765"/>
      <c r="R35" s="784"/>
      <c r="S35" s="785"/>
      <c r="T35" s="783"/>
    </row>
    <row r="36" spans="1:20" ht="23.25" x14ac:dyDescent="0.35">
      <c r="A36" s="764">
        <v>27</v>
      </c>
      <c r="B36" s="99" t="s">
        <v>353</v>
      </c>
      <c r="C36" s="766"/>
      <c r="D36" s="766"/>
      <c r="E36" s="765"/>
      <c r="F36" s="784"/>
      <c r="G36" s="784"/>
      <c r="H36" s="783"/>
      <c r="I36" s="766"/>
      <c r="J36" s="766"/>
      <c r="K36" s="765"/>
      <c r="L36" s="784"/>
      <c r="M36" s="784"/>
      <c r="N36" s="783"/>
      <c r="O36" s="766"/>
      <c r="P36" s="766"/>
      <c r="Q36" s="765"/>
      <c r="R36" s="784"/>
      <c r="S36" s="784"/>
      <c r="T36" s="783"/>
    </row>
    <row r="37" spans="1:20" ht="22.5" customHeight="1" x14ac:dyDescent="0.25">
      <c r="A37" s="768" t="s">
        <v>532</v>
      </c>
      <c r="B37" s="774" t="s">
        <v>342</v>
      </c>
      <c r="C37" s="775"/>
      <c r="D37" s="765"/>
      <c r="E37" s="765"/>
      <c r="F37" s="788"/>
      <c r="G37" s="783"/>
      <c r="H37" s="783"/>
      <c r="I37" s="775"/>
      <c r="J37" s="765"/>
      <c r="K37" s="765"/>
      <c r="L37" s="788"/>
      <c r="M37" s="783"/>
      <c r="N37" s="783"/>
      <c r="O37" s="775"/>
      <c r="P37" s="765"/>
      <c r="Q37" s="765"/>
      <c r="R37" s="788"/>
      <c r="S37" s="783"/>
      <c r="T37" s="783"/>
    </row>
    <row r="38" spans="1:20" ht="23.25" x14ac:dyDescent="0.35">
      <c r="A38" s="764">
        <v>28</v>
      </c>
      <c r="B38" s="99" t="s">
        <v>345</v>
      </c>
      <c r="C38" s="766"/>
      <c r="D38" s="765"/>
      <c r="E38" s="765"/>
      <c r="F38" s="784"/>
      <c r="G38" s="783"/>
      <c r="H38" s="783"/>
      <c r="I38" s="766"/>
      <c r="J38" s="765"/>
      <c r="K38" s="765"/>
      <c r="L38" s="784"/>
      <c r="M38" s="783"/>
      <c r="N38" s="783"/>
      <c r="O38" s="766"/>
      <c r="P38" s="765"/>
      <c r="Q38" s="765"/>
      <c r="R38" s="784"/>
      <c r="S38" s="783"/>
      <c r="T38" s="783"/>
    </row>
    <row r="39" spans="1:20" ht="23.25" x14ac:dyDescent="0.35">
      <c r="A39" s="764">
        <v>29</v>
      </c>
      <c r="B39" s="99" t="s">
        <v>347</v>
      </c>
      <c r="C39" s="766"/>
      <c r="D39" s="765"/>
      <c r="E39" s="765"/>
      <c r="F39" s="784"/>
      <c r="G39" s="783"/>
      <c r="H39" s="783"/>
      <c r="I39" s="766"/>
      <c r="J39" s="765"/>
      <c r="K39" s="765"/>
      <c r="L39" s="784"/>
      <c r="M39" s="783"/>
      <c r="N39" s="783"/>
      <c r="O39" s="766"/>
      <c r="P39" s="765"/>
      <c r="Q39" s="765"/>
      <c r="R39" s="784"/>
      <c r="S39" s="783"/>
      <c r="T39" s="783"/>
    </row>
    <row r="40" spans="1:20" ht="23.25" x14ac:dyDescent="0.35">
      <c r="A40" s="764">
        <v>30</v>
      </c>
      <c r="B40" s="99" t="s">
        <v>343</v>
      </c>
      <c r="C40" s="766"/>
      <c r="D40" s="765"/>
      <c r="E40" s="765"/>
      <c r="F40" s="784"/>
      <c r="G40" s="783"/>
      <c r="H40" s="783"/>
      <c r="I40" s="766"/>
      <c r="J40" s="765"/>
      <c r="K40" s="765"/>
      <c r="L40" s="784"/>
      <c r="M40" s="783"/>
      <c r="N40" s="783"/>
      <c r="O40" s="766"/>
      <c r="P40" s="765"/>
      <c r="Q40" s="765"/>
      <c r="R40" s="784"/>
      <c r="S40" s="783"/>
      <c r="T40" s="783"/>
    </row>
    <row r="41" spans="1:20" ht="23.25" x14ac:dyDescent="0.35">
      <c r="A41" s="764">
        <v>31</v>
      </c>
      <c r="B41" s="99" t="s">
        <v>344</v>
      </c>
      <c r="C41" s="766"/>
      <c r="D41" s="765"/>
      <c r="E41" s="765"/>
      <c r="F41" s="784"/>
      <c r="G41" s="783"/>
      <c r="H41" s="783"/>
      <c r="I41" s="766"/>
      <c r="J41" s="765"/>
      <c r="K41" s="765"/>
      <c r="L41" s="784"/>
      <c r="M41" s="783"/>
      <c r="N41" s="783"/>
      <c r="O41" s="766"/>
      <c r="P41" s="765"/>
      <c r="Q41" s="765"/>
      <c r="R41" s="784"/>
      <c r="S41" s="783"/>
      <c r="T41" s="783"/>
    </row>
    <row r="42" spans="1:20" ht="23.25" x14ac:dyDescent="0.35">
      <c r="A42" s="764">
        <v>32</v>
      </c>
      <c r="B42" s="99" t="s">
        <v>346</v>
      </c>
      <c r="C42" s="766"/>
      <c r="D42" s="765"/>
      <c r="E42" s="765"/>
      <c r="F42" s="784"/>
      <c r="G42" s="783"/>
      <c r="H42" s="783"/>
      <c r="I42" s="766"/>
      <c r="J42" s="765"/>
      <c r="K42" s="765"/>
      <c r="L42" s="784"/>
      <c r="M42" s="783"/>
      <c r="N42" s="783"/>
      <c r="O42" s="766"/>
      <c r="P42" s="765"/>
      <c r="Q42" s="765"/>
      <c r="R42" s="784"/>
      <c r="S42" s="783"/>
      <c r="T42" s="783"/>
    </row>
    <row r="43" spans="1:20" ht="23.25" x14ac:dyDescent="0.35">
      <c r="A43" s="764">
        <v>33</v>
      </c>
      <c r="B43" s="99" t="s">
        <v>348</v>
      </c>
      <c r="C43" s="766"/>
      <c r="D43" s="765"/>
      <c r="E43" s="765"/>
      <c r="F43" s="784"/>
      <c r="G43" s="783"/>
      <c r="H43" s="783"/>
      <c r="I43" s="766"/>
      <c r="J43" s="765"/>
      <c r="K43" s="765"/>
      <c r="L43" s="784"/>
      <c r="M43" s="783"/>
      <c r="N43" s="783"/>
      <c r="O43" s="766"/>
      <c r="P43" s="765"/>
      <c r="Q43" s="765"/>
      <c r="R43" s="784"/>
      <c r="S43" s="783"/>
      <c r="T43" s="783"/>
    </row>
    <row r="44" spans="1:20" ht="26.25" x14ac:dyDescent="0.4">
      <c r="A44" s="776" t="s">
        <v>533</v>
      </c>
      <c r="B44" s="106" t="s">
        <v>320</v>
      </c>
      <c r="C44" s="777"/>
      <c r="D44" s="765"/>
      <c r="E44" s="765"/>
      <c r="F44" s="789"/>
      <c r="G44" s="783"/>
      <c r="H44" s="783"/>
      <c r="I44" s="777"/>
      <c r="J44" s="765"/>
      <c r="K44" s="765"/>
      <c r="L44" s="789"/>
      <c r="M44" s="783"/>
      <c r="N44" s="783"/>
      <c r="O44" s="777"/>
      <c r="P44" s="765"/>
      <c r="Q44" s="765"/>
      <c r="R44" s="789"/>
      <c r="S44" s="783"/>
      <c r="T44" s="783"/>
    </row>
    <row r="45" spans="1:20" ht="23.25" x14ac:dyDescent="0.35">
      <c r="A45" s="764">
        <v>34</v>
      </c>
      <c r="B45" s="99" t="s">
        <v>321</v>
      </c>
      <c r="C45" s="766"/>
      <c r="D45" s="765"/>
      <c r="E45" s="765"/>
      <c r="F45" s="784"/>
      <c r="G45" s="783"/>
      <c r="H45" s="783"/>
      <c r="I45" s="766"/>
      <c r="J45" s="765"/>
      <c r="K45" s="765"/>
      <c r="L45" s="784"/>
      <c r="M45" s="783"/>
      <c r="N45" s="783"/>
      <c r="O45" s="766"/>
      <c r="P45" s="765"/>
      <c r="Q45" s="765"/>
      <c r="R45" s="784"/>
      <c r="S45" s="783"/>
      <c r="T45" s="783"/>
    </row>
    <row r="46" spans="1:20" ht="23.25" x14ac:dyDescent="0.25">
      <c r="A46" s="778">
        <v>35</v>
      </c>
      <c r="B46" s="779" t="s">
        <v>322</v>
      </c>
      <c r="C46" s="780"/>
      <c r="D46" s="765"/>
      <c r="E46" s="765"/>
      <c r="F46" s="790"/>
      <c r="G46" s="783"/>
      <c r="H46" s="783"/>
      <c r="I46" s="780"/>
      <c r="J46" s="765"/>
      <c r="K46" s="765"/>
      <c r="L46" s="790"/>
      <c r="M46" s="783"/>
      <c r="N46" s="783"/>
      <c r="O46" s="780"/>
      <c r="P46" s="765"/>
      <c r="Q46" s="765"/>
      <c r="R46" s="790"/>
      <c r="S46" s="783"/>
      <c r="T46" s="783"/>
    </row>
    <row r="47" spans="1:20" ht="23.25" x14ac:dyDescent="0.35">
      <c r="A47" s="764">
        <v>36</v>
      </c>
      <c r="B47" s="99" t="s">
        <v>323</v>
      </c>
      <c r="C47" s="766"/>
      <c r="D47" s="765"/>
      <c r="E47" s="765"/>
      <c r="F47" s="784"/>
      <c r="G47" s="783"/>
      <c r="H47" s="783"/>
      <c r="I47" s="766"/>
      <c r="J47" s="765"/>
      <c r="K47" s="765"/>
      <c r="L47" s="784"/>
      <c r="M47" s="783"/>
      <c r="N47" s="783"/>
      <c r="O47" s="766"/>
      <c r="P47" s="765"/>
      <c r="Q47" s="765"/>
      <c r="R47" s="784"/>
      <c r="S47" s="783"/>
      <c r="T47" s="783"/>
    </row>
    <row r="48" spans="1:20" ht="23.25" x14ac:dyDescent="0.35">
      <c r="A48" s="764">
        <v>37</v>
      </c>
      <c r="B48" s="99" t="s">
        <v>324</v>
      </c>
      <c r="C48" s="766"/>
      <c r="D48" s="765"/>
      <c r="E48" s="765"/>
      <c r="F48" s="784"/>
      <c r="G48" s="783"/>
      <c r="H48" s="783"/>
      <c r="I48" s="766"/>
      <c r="J48" s="765"/>
      <c r="K48" s="765"/>
      <c r="L48" s="784"/>
      <c r="M48" s="783"/>
      <c r="N48" s="783"/>
      <c r="O48" s="766"/>
      <c r="P48" s="765"/>
      <c r="Q48" s="765"/>
      <c r="R48" s="784"/>
      <c r="S48" s="783"/>
      <c r="T48" s="783"/>
    </row>
    <row r="49" spans="1:20" ht="23.25" x14ac:dyDescent="0.35">
      <c r="A49" s="764">
        <v>38</v>
      </c>
      <c r="B49" s="99" t="s">
        <v>534</v>
      </c>
      <c r="C49" s="766"/>
      <c r="D49" s="765"/>
      <c r="E49" s="765"/>
      <c r="F49" s="784"/>
      <c r="G49" s="783"/>
      <c r="H49" s="783"/>
      <c r="I49" s="766"/>
      <c r="J49" s="765"/>
      <c r="K49" s="765"/>
      <c r="L49" s="784"/>
      <c r="M49" s="783"/>
      <c r="N49" s="783"/>
      <c r="O49" s="766"/>
      <c r="P49" s="765"/>
      <c r="Q49" s="765"/>
      <c r="R49" s="784"/>
      <c r="S49" s="783"/>
      <c r="T49" s="783"/>
    </row>
    <row r="50" spans="1:20" ht="26.25" x14ac:dyDescent="0.4">
      <c r="A50" s="781" t="s">
        <v>535</v>
      </c>
      <c r="B50" s="106" t="s">
        <v>335</v>
      </c>
      <c r="C50" s="777"/>
      <c r="D50" s="765"/>
      <c r="E50" s="765"/>
      <c r="F50" s="789"/>
      <c r="G50" s="783"/>
      <c r="H50" s="783"/>
      <c r="I50" s="777"/>
      <c r="J50" s="765"/>
      <c r="K50" s="765"/>
      <c r="L50" s="789"/>
      <c r="M50" s="783"/>
      <c r="N50" s="783"/>
      <c r="O50" s="777"/>
      <c r="P50" s="765"/>
      <c r="Q50" s="765"/>
      <c r="R50" s="789"/>
      <c r="S50" s="783"/>
      <c r="T50" s="783"/>
    </row>
    <row r="51" spans="1:20" ht="23.25" x14ac:dyDescent="0.35">
      <c r="A51" s="764">
        <v>39</v>
      </c>
      <c r="B51" s="99" t="s">
        <v>338</v>
      </c>
      <c r="C51" s="766"/>
      <c r="D51" s="765"/>
      <c r="E51" s="765"/>
      <c r="F51" s="784"/>
      <c r="G51" s="783"/>
      <c r="H51" s="783"/>
      <c r="I51" s="766"/>
      <c r="J51" s="765"/>
      <c r="K51" s="765"/>
      <c r="L51" s="784"/>
      <c r="M51" s="783"/>
      <c r="N51" s="783"/>
      <c r="O51" s="766"/>
      <c r="P51" s="765"/>
      <c r="Q51" s="765"/>
      <c r="R51" s="784"/>
      <c r="S51" s="783"/>
      <c r="T51" s="783"/>
    </row>
    <row r="52" spans="1:20" ht="23.25" x14ac:dyDescent="0.35">
      <c r="A52" s="764">
        <v>40</v>
      </c>
      <c r="B52" s="99" t="s">
        <v>339</v>
      </c>
      <c r="C52" s="766"/>
      <c r="D52" s="765"/>
      <c r="E52" s="765"/>
      <c r="F52" s="784"/>
      <c r="G52" s="783"/>
      <c r="H52" s="783"/>
      <c r="I52" s="766"/>
      <c r="J52" s="765"/>
      <c r="K52" s="765"/>
      <c r="L52" s="784"/>
      <c r="M52" s="783"/>
      <c r="N52" s="783"/>
      <c r="O52" s="766"/>
      <c r="P52" s="765"/>
      <c r="Q52" s="765"/>
      <c r="R52" s="784"/>
      <c r="S52" s="783"/>
      <c r="T52" s="783"/>
    </row>
    <row r="53" spans="1:20" ht="23.25" x14ac:dyDescent="0.25">
      <c r="A53" s="778">
        <v>41</v>
      </c>
      <c r="B53" s="782" t="s">
        <v>336</v>
      </c>
      <c r="C53" s="780"/>
      <c r="D53" s="765"/>
      <c r="E53" s="765"/>
      <c r="F53" s="790"/>
      <c r="G53" s="783"/>
      <c r="H53" s="783"/>
      <c r="I53" s="780"/>
      <c r="J53" s="765"/>
      <c r="K53" s="765"/>
      <c r="L53" s="790"/>
      <c r="M53" s="783"/>
      <c r="N53" s="783"/>
      <c r="O53" s="780"/>
      <c r="P53" s="765"/>
      <c r="Q53" s="765"/>
      <c r="R53" s="790"/>
      <c r="S53" s="783"/>
      <c r="T53" s="783"/>
    </row>
    <row r="54" spans="1:20" ht="23.25" x14ac:dyDescent="0.35">
      <c r="A54" s="764">
        <v>42</v>
      </c>
      <c r="B54" s="99" t="s">
        <v>337</v>
      </c>
      <c r="C54" s="766"/>
      <c r="D54" s="765"/>
      <c r="E54" s="765"/>
      <c r="F54" s="784"/>
      <c r="G54" s="783"/>
      <c r="H54" s="783"/>
      <c r="I54" s="766"/>
      <c r="J54" s="765"/>
      <c r="K54" s="765"/>
      <c r="L54" s="784"/>
      <c r="M54" s="783"/>
      <c r="N54" s="783"/>
      <c r="O54" s="766"/>
      <c r="P54" s="765"/>
      <c r="Q54" s="765"/>
      <c r="R54" s="784"/>
      <c r="S54" s="783"/>
      <c r="T54" s="783"/>
    </row>
    <row r="55" spans="1:20" ht="23.25" x14ac:dyDescent="0.35">
      <c r="A55" s="764">
        <v>43</v>
      </c>
      <c r="B55" s="99" t="s">
        <v>445</v>
      </c>
      <c r="C55" s="766"/>
      <c r="D55" s="765"/>
      <c r="E55" s="765"/>
      <c r="F55" s="784"/>
      <c r="G55" s="783"/>
      <c r="H55" s="783"/>
      <c r="I55" s="766"/>
      <c r="J55" s="765"/>
      <c r="K55" s="765"/>
      <c r="L55" s="784"/>
      <c r="M55" s="783"/>
      <c r="N55" s="783"/>
      <c r="O55" s="766"/>
      <c r="P55" s="765"/>
      <c r="Q55" s="765"/>
      <c r="R55" s="784"/>
      <c r="S55" s="783"/>
      <c r="T55" s="783"/>
    </row>
    <row r="56" spans="1:20" ht="23.25" x14ac:dyDescent="0.35">
      <c r="A56" s="764">
        <v>44</v>
      </c>
      <c r="B56" s="99" t="s">
        <v>340</v>
      </c>
      <c r="C56" s="766"/>
      <c r="D56" s="765"/>
      <c r="E56" s="765"/>
      <c r="F56" s="784"/>
      <c r="G56" s="783"/>
      <c r="H56" s="783"/>
      <c r="I56" s="766"/>
      <c r="J56" s="765"/>
      <c r="K56" s="765"/>
      <c r="L56" s="784"/>
      <c r="M56" s="783"/>
      <c r="N56" s="783"/>
      <c r="O56" s="766"/>
      <c r="P56" s="765"/>
      <c r="Q56" s="765"/>
      <c r="R56" s="784"/>
      <c r="S56" s="783"/>
      <c r="T56" s="783"/>
    </row>
    <row r="57" spans="1:20" ht="26.25" x14ac:dyDescent="0.4">
      <c r="A57" s="781" t="s">
        <v>536</v>
      </c>
      <c r="B57" s="106" t="s">
        <v>314</v>
      </c>
      <c r="C57" s="777"/>
      <c r="D57" s="765"/>
      <c r="E57" s="765"/>
      <c r="F57" s="789"/>
      <c r="G57" s="783"/>
      <c r="H57" s="783"/>
      <c r="I57" s="777"/>
      <c r="J57" s="765"/>
      <c r="K57" s="765"/>
      <c r="L57" s="789"/>
      <c r="M57" s="783"/>
      <c r="N57" s="783"/>
      <c r="O57" s="777"/>
      <c r="P57" s="765"/>
      <c r="Q57" s="765"/>
      <c r="R57" s="789"/>
      <c r="S57" s="783"/>
      <c r="T57" s="783"/>
    </row>
    <row r="58" spans="1:20" ht="23.25" x14ac:dyDescent="0.35">
      <c r="A58" s="764">
        <v>45</v>
      </c>
      <c r="B58" s="99" t="s">
        <v>315</v>
      </c>
      <c r="C58" s="766"/>
      <c r="D58" s="765"/>
      <c r="E58" s="765"/>
      <c r="F58" s="784"/>
      <c r="G58" s="783"/>
      <c r="H58" s="783"/>
      <c r="I58" s="766"/>
      <c r="J58" s="765"/>
      <c r="K58" s="765"/>
      <c r="L58" s="784"/>
      <c r="M58" s="783"/>
      <c r="N58" s="783"/>
      <c r="O58" s="766"/>
      <c r="P58" s="765"/>
      <c r="Q58" s="765"/>
      <c r="R58" s="784"/>
      <c r="S58" s="783"/>
      <c r="T58" s="783"/>
    </row>
    <row r="59" spans="1:20" ht="23.25" x14ac:dyDescent="0.35">
      <c r="A59" s="764">
        <v>46</v>
      </c>
      <c r="B59" s="99" t="s">
        <v>316</v>
      </c>
      <c r="C59" s="766"/>
      <c r="D59" s="765"/>
      <c r="E59" s="765"/>
      <c r="F59" s="784"/>
      <c r="G59" s="783"/>
      <c r="H59" s="783"/>
      <c r="I59" s="766"/>
      <c r="J59" s="765"/>
      <c r="K59" s="765"/>
      <c r="L59" s="784"/>
      <c r="M59" s="783"/>
      <c r="N59" s="783"/>
      <c r="O59" s="766"/>
      <c r="P59" s="765"/>
      <c r="Q59" s="765"/>
      <c r="R59" s="784"/>
      <c r="S59" s="783"/>
      <c r="T59" s="783"/>
    </row>
    <row r="60" spans="1:20" ht="23.25" x14ac:dyDescent="0.25">
      <c r="A60" s="764">
        <v>47</v>
      </c>
      <c r="B60" s="782" t="s">
        <v>537</v>
      </c>
      <c r="C60" s="780"/>
      <c r="D60" s="765"/>
      <c r="E60" s="765"/>
      <c r="F60" s="790"/>
      <c r="G60" s="783"/>
      <c r="H60" s="783"/>
      <c r="I60" s="780"/>
      <c r="J60" s="765"/>
      <c r="K60" s="765"/>
      <c r="L60" s="790"/>
      <c r="M60" s="783"/>
      <c r="N60" s="783"/>
      <c r="O60" s="780"/>
      <c r="P60" s="765"/>
      <c r="Q60" s="765"/>
      <c r="R60" s="790"/>
      <c r="S60" s="783"/>
      <c r="T60" s="783"/>
    </row>
    <row r="61" spans="1:20" ht="23.25" x14ac:dyDescent="0.35">
      <c r="A61" s="764">
        <v>48</v>
      </c>
      <c r="B61" s="99" t="s">
        <v>318</v>
      </c>
      <c r="C61" s="766"/>
      <c r="D61" s="765"/>
      <c r="E61" s="765"/>
      <c r="F61" s="784"/>
      <c r="G61" s="783"/>
      <c r="H61" s="783"/>
      <c r="I61" s="766"/>
      <c r="J61" s="765"/>
      <c r="K61" s="765"/>
      <c r="L61" s="784"/>
      <c r="M61" s="783"/>
      <c r="N61" s="783"/>
      <c r="O61" s="766"/>
      <c r="P61" s="765"/>
      <c r="Q61" s="765"/>
      <c r="R61" s="784"/>
      <c r="S61" s="783"/>
      <c r="T61" s="783"/>
    </row>
    <row r="62" spans="1:20" ht="23.25" x14ac:dyDescent="0.35">
      <c r="A62" s="764">
        <v>49</v>
      </c>
      <c r="B62" s="99" t="s">
        <v>538</v>
      </c>
      <c r="C62" s="766"/>
      <c r="D62" s="765"/>
      <c r="E62" s="765"/>
      <c r="F62" s="784"/>
      <c r="G62" s="783"/>
      <c r="H62" s="783"/>
      <c r="I62" s="766"/>
      <c r="J62" s="765"/>
      <c r="K62" s="765"/>
      <c r="L62" s="784"/>
      <c r="M62" s="783"/>
      <c r="N62" s="783"/>
      <c r="O62" s="766"/>
      <c r="P62" s="765"/>
      <c r="Q62" s="765"/>
      <c r="R62" s="784"/>
      <c r="S62" s="783"/>
      <c r="T62" s="783"/>
    </row>
    <row r="63" spans="1:20" ht="18.75" x14ac:dyDescent="0.3">
      <c r="A63" s="1414" t="s">
        <v>49</v>
      </c>
      <c r="B63" s="1415"/>
      <c r="C63" s="791">
        <f>SUM(C6:C62)</f>
        <v>0</v>
      </c>
      <c r="D63" s="791">
        <f t="shared" ref="D63:E63" si="0">SUM(D6:D62)</f>
        <v>0</v>
      </c>
      <c r="E63" s="791">
        <f t="shared" si="0"/>
        <v>0</v>
      </c>
      <c r="F63" s="791">
        <f>SUM(F6:F62)</f>
        <v>0</v>
      </c>
      <c r="G63" s="791">
        <f t="shared" ref="G63:H63" si="1">SUM(G6:G62)</f>
        <v>0</v>
      </c>
      <c r="H63" s="791">
        <f t="shared" si="1"/>
        <v>0</v>
      </c>
      <c r="I63" s="791">
        <f>SUM(I6:I62)</f>
        <v>0</v>
      </c>
      <c r="J63" s="791">
        <f t="shared" ref="J63:K63" si="2">SUM(J6:J62)</f>
        <v>0</v>
      </c>
      <c r="K63" s="791">
        <f t="shared" si="2"/>
        <v>0</v>
      </c>
      <c r="L63" s="791">
        <f>SUM(L6:L62)</f>
        <v>345</v>
      </c>
      <c r="M63" s="791">
        <f t="shared" ref="M63:N63" si="3">SUM(M6:M62)</f>
        <v>345</v>
      </c>
      <c r="N63" s="791">
        <f t="shared" si="3"/>
        <v>0</v>
      </c>
      <c r="O63" s="791">
        <f>SUM(O6:O62)</f>
        <v>0</v>
      </c>
      <c r="P63" s="791">
        <f t="shared" ref="P63:Q63" si="4">SUM(P6:P62)</f>
        <v>0</v>
      </c>
      <c r="Q63" s="791">
        <f t="shared" si="4"/>
        <v>0</v>
      </c>
      <c r="R63" s="791">
        <f>SUM(R6:R62)</f>
        <v>0</v>
      </c>
      <c r="S63" s="791">
        <f t="shared" ref="S63:T63" si="5">SUM(S6:S62)</f>
        <v>0</v>
      </c>
      <c r="T63" s="791">
        <f t="shared" si="5"/>
        <v>0</v>
      </c>
    </row>
  </sheetData>
  <mergeCells count="16">
    <mergeCell ref="A63:B63"/>
    <mergeCell ref="C5:E5"/>
    <mergeCell ref="B3:B5"/>
    <mergeCell ref="A3:A5"/>
    <mergeCell ref="A1:T1"/>
    <mergeCell ref="O3:Q3"/>
    <mergeCell ref="O5:Q5"/>
    <mergeCell ref="R3:T3"/>
    <mergeCell ref="R5:T5"/>
    <mergeCell ref="F3:H3"/>
    <mergeCell ref="F5:H5"/>
    <mergeCell ref="I3:K3"/>
    <mergeCell ref="I5:K5"/>
    <mergeCell ref="L3:N3"/>
    <mergeCell ref="L5:N5"/>
    <mergeCell ref="C3:E3"/>
  </mergeCells>
  <pageMargins left="0.45" right="0.36" top="0.41" bottom="0.28000000000000003" header="0.3" footer="0.3"/>
  <pageSetup paperSize="9" scale="49" orientation="portrait" r:id="rId1"/>
  <rowBreaks count="1" manualBreakCount="1">
    <brk id="3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C14" sqref="C14:H29"/>
    </sheetView>
  </sheetViews>
  <sheetFormatPr defaultRowHeight="15" x14ac:dyDescent="0.25"/>
  <cols>
    <col min="2" max="2" width="24.140625" customWidth="1"/>
    <col min="3" max="3" width="11.5703125" customWidth="1"/>
    <col min="4" max="4" width="14.42578125" customWidth="1"/>
    <col min="5" max="5" width="11.85546875" customWidth="1"/>
    <col min="6" max="6" width="15.85546875" customWidth="1"/>
    <col min="7" max="7" width="14.28515625" customWidth="1"/>
    <col min="8" max="8" width="14.140625" customWidth="1"/>
  </cols>
  <sheetData>
    <row r="1" spans="1:8" ht="34.5" x14ac:dyDescent="0.25">
      <c r="A1" s="1140" t="s">
        <v>0</v>
      </c>
      <c r="B1" s="1140"/>
      <c r="C1" s="1140"/>
      <c r="D1" s="1140"/>
      <c r="E1" s="1140"/>
      <c r="F1" s="1140"/>
      <c r="G1" s="1140"/>
      <c r="H1" s="1140"/>
    </row>
    <row r="2" spans="1:8" ht="27" x14ac:dyDescent="0.25">
      <c r="A2" s="1141" t="s">
        <v>1</v>
      </c>
      <c r="B2" s="1141"/>
      <c r="C2" s="1141"/>
      <c r="D2" s="1141"/>
      <c r="E2" s="1141"/>
      <c r="F2" s="1141"/>
      <c r="G2" s="1141"/>
      <c r="H2" s="1141"/>
    </row>
    <row r="3" spans="1:8" ht="25.5" x14ac:dyDescent="0.25">
      <c r="A3" s="1142" t="str">
        <f>'Major Minerals'!A3:H3</f>
        <v>Financial Year 2022-23</v>
      </c>
      <c r="B3" s="1142"/>
      <c r="C3" s="1142"/>
      <c r="D3" s="1142"/>
      <c r="E3" s="1142"/>
      <c r="F3" s="1142"/>
      <c r="G3" s="1142"/>
      <c r="H3" s="1142"/>
    </row>
    <row r="4" spans="1:8" ht="25.5" x14ac:dyDescent="0.25">
      <c r="A4" s="1143"/>
      <c r="B4" s="1143"/>
      <c r="C4" s="1143"/>
      <c r="D4" s="1143"/>
      <c r="E4" s="1143"/>
      <c r="F4" s="1143"/>
      <c r="G4" s="1143"/>
      <c r="H4" s="1143"/>
    </row>
    <row r="5" spans="1:8" ht="16.5" x14ac:dyDescent="0.25">
      <c r="A5" s="1138" t="s">
        <v>2</v>
      </c>
      <c r="B5" s="1136" t="s">
        <v>3</v>
      </c>
      <c r="C5" s="290" t="s">
        <v>4</v>
      </c>
      <c r="D5" s="290" t="s">
        <v>5</v>
      </c>
      <c r="E5" s="290" t="s">
        <v>6</v>
      </c>
      <c r="F5" s="290" t="s">
        <v>7</v>
      </c>
      <c r="G5" s="290" t="s">
        <v>8</v>
      </c>
      <c r="H5" s="290" t="s">
        <v>9</v>
      </c>
    </row>
    <row r="6" spans="1:8" ht="15.75" x14ac:dyDescent="0.25">
      <c r="A6" s="1139"/>
      <c r="B6" s="1137"/>
      <c r="C6" s="291" t="s">
        <v>10</v>
      </c>
      <c r="D6" s="291" t="s">
        <v>11</v>
      </c>
      <c r="E6" s="291" t="s">
        <v>434</v>
      </c>
      <c r="F6" s="291" t="s">
        <v>433</v>
      </c>
      <c r="G6" s="291" t="s">
        <v>432</v>
      </c>
      <c r="H6" s="291" t="s">
        <v>12</v>
      </c>
    </row>
    <row r="7" spans="1:8" ht="23.25" x14ac:dyDescent="0.35">
      <c r="A7" s="752" t="s">
        <v>13</v>
      </c>
      <c r="B7" s="753"/>
      <c r="C7" s="754"/>
      <c r="D7" s="754"/>
      <c r="E7" s="754"/>
      <c r="F7" s="754"/>
      <c r="G7" s="754"/>
      <c r="H7" s="754"/>
    </row>
    <row r="8" spans="1:8" ht="15.75" x14ac:dyDescent="0.25">
      <c r="A8" s="428">
        <v>1</v>
      </c>
      <c r="B8" s="429" t="s">
        <v>15</v>
      </c>
      <c r="C8" s="428"/>
      <c r="D8" s="430"/>
      <c r="E8" s="430"/>
      <c r="F8" s="430"/>
      <c r="G8" s="430"/>
      <c r="H8" s="428"/>
    </row>
    <row r="9" spans="1:8" ht="15.75" x14ac:dyDescent="0.25">
      <c r="A9" s="428">
        <v>2</v>
      </c>
      <c r="B9" s="429" t="s">
        <v>16</v>
      </c>
      <c r="C9" s="428"/>
      <c r="D9" s="430"/>
      <c r="E9" s="430"/>
      <c r="F9" s="430"/>
      <c r="G9" s="430"/>
      <c r="H9" s="428"/>
    </row>
    <row r="10" spans="1:8" ht="15.75" x14ac:dyDescent="0.25">
      <c r="A10" s="428">
        <v>3</v>
      </c>
      <c r="B10" s="429" t="s">
        <v>380</v>
      </c>
      <c r="C10" s="428"/>
      <c r="D10" s="428"/>
      <c r="E10" s="430"/>
      <c r="F10" s="432"/>
      <c r="G10" s="430"/>
      <c r="H10" s="428"/>
    </row>
    <row r="11" spans="1:8" ht="15.75" x14ac:dyDescent="0.25">
      <c r="A11" s="428">
        <v>4</v>
      </c>
      <c r="B11" s="429" t="s">
        <v>19</v>
      </c>
      <c r="C11" s="428"/>
      <c r="D11" s="430"/>
      <c r="E11" s="434"/>
      <c r="F11" s="430"/>
      <c r="G11" s="430"/>
      <c r="H11" s="428"/>
    </row>
    <row r="12" spans="1:8" ht="15.75" x14ac:dyDescent="0.25">
      <c r="A12" s="428">
        <v>5</v>
      </c>
      <c r="B12" s="429" t="s">
        <v>20</v>
      </c>
      <c r="C12" s="428"/>
      <c r="D12" s="430"/>
      <c r="E12" s="430"/>
      <c r="F12" s="430"/>
      <c r="G12" s="430"/>
      <c r="H12" s="428"/>
    </row>
    <row r="13" spans="1:8" ht="23.25" x14ac:dyDescent="0.25">
      <c r="A13" s="747" t="s">
        <v>21</v>
      </c>
      <c r="B13" s="748"/>
      <c r="C13" s="749"/>
      <c r="D13" s="750"/>
      <c r="E13" s="750"/>
      <c r="F13" s="750"/>
      <c r="G13" s="751"/>
      <c r="H13" s="751"/>
    </row>
    <row r="14" spans="1:8" ht="15.75" x14ac:dyDescent="0.25">
      <c r="A14" s="435">
        <v>6</v>
      </c>
      <c r="B14" s="429" t="s">
        <v>33</v>
      </c>
      <c r="C14" s="428"/>
      <c r="D14" s="430"/>
      <c r="E14" s="430"/>
      <c r="F14" s="430"/>
      <c r="G14" s="430"/>
      <c r="H14" s="428"/>
    </row>
    <row r="15" spans="1:8" ht="15.75" x14ac:dyDescent="0.25">
      <c r="A15" s="435">
        <v>7</v>
      </c>
      <c r="B15" s="429" t="s">
        <v>34</v>
      </c>
      <c r="C15" s="428"/>
      <c r="D15" s="430"/>
      <c r="E15" s="430"/>
      <c r="F15" s="430"/>
      <c r="G15" s="430"/>
      <c r="H15" s="428"/>
    </row>
    <row r="16" spans="1:8" ht="15.75" x14ac:dyDescent="0.25">
      <c r="A16" s="435">
        <v>8</v>
      </c>
      <c r="B16" s="429" t="s">
        <v>41</v>
      </c>
      <c r="C16" s="428"/>
      <c r="D16" s="430"/>
      <c r="E16" s="430"/>
      <c r="F16" s="430"/>
      <c r="G16" s="430"/>
      <c r="H16" s="428"/>
    </row>
    <row r="17" spans="1:8" ht="15.75" x14ac:dyDescent="0.25">
      <c r="A17" s="435">
        <v>9</v>
      </c>
      <c r="B17" s="429" t="s">
        <v>47</v>
      </c>
      <c r="C17" s="428"/>
      <c r="D17" s="430"/>
      <c r="E17" s="430"/>
      <c r="F17" s="430"/>
      <c r="G17" s="430"/>
      <c r="H17" s="428"/>
    </row>
    <row r="18" spans="1:8" ht="15.75" x14ac:dyDescent="0.25">
      <c r="A18" s="435">
        <v>10</v>
      </c>
      <c r="B18" s="429" t="s">
        <v>44</v>
      </c>
      <c r="C18" s="428"/>
      <c r="D18" s="430"/>
      <c r="E18" s="430"/>
      <c r="F18" s="430"/>
      <c r="G18" s="430"/>
      <c r="H18" s="428"/>
    </row>
    <row r="19" spans="1:8" ht="15.75" x14ac:dyDescent="0.25">
      <c r="A19" s="435">
        <v>11</v>
      </c>
      <c r="B19" s="437" t="s">
        <v>29</v>
      </c>
      <c r="C19" s="428"/>
      <c r="D19" s="430"/>
      <c r="E19" s="430"/>
      <c r="F19" s="430"/>
      <c r="G19" s="430"/>
      <c r="H19" s="428"/>
    </row>
    <row r="20" spans="1:8" ht="15.75" x14ac:dyDescent="0.25">
      <c r="A20" s="435">
        <v>12</v>
      </c>
      <c r="B20" s="429" t="s">
        <v>42</v>
      </c>
      <c r="C20" s="428"/>
      <c r="D20" s="430"/>
      <c r="E20" s="430"/>
      <c r="F20" s="430"/>
      <c r="G20" s="430"/>
      <c r="H20" s="428"/>
    </row>
    <row r="21" spans="1:8" ht="15.75" x14ac:dyDescent="0.25">
      <c r="A21" s="435">
        <v>13</v>
      </c>
      <c r="B21" s="429" t="s">
        <v>46</v>
      </c>
      <c r="C21" s="428"/>
      <c r="D21" s="430"/>
      <c r="E21" s="430"/>
      <c r="F21" s="430"/>
      <c r="G21" s="430"/>
      <c r="H21" s="428"/>
    </row>
    <row r="22" spans="1:8" ht="15.75" x14ac:dyDescent="0.25">
      <c r="A22" s="435">
        <v>14</v>
      </c>
      <c r="B22" s="429" t="s">
        <v>35</v>
      </c>
      <c r="C22" s="428"/>
      <c r="D22" s="430"/>
      <c r="E22" s="430"/>
      <c r="F22" s="430"/>
      <c r="G22" s="430"/>
      <c r="H22" s="428"/>
    </row>
    <row r="23" spans="1:8" ht="15.75" x14ac:dyDescent="0.25">
      <c r="A23" s="435">
        <v>15</v>
      </c>
      <c r="B23" s="685" t="s">
        <v>466</v>
      </c>
      <c r="C23" s="686"/>
      <c r="D23" s="686"/>
      <c r="E23" s="686"/>
      <c r="F23" s="686"/>
      <c r="G23" s="800"/>
      <c r="H23" s="686"/>
    </row>
    <row r="24" spans="1:8" ht="15.75" x14ac:dyDescent="0.25">
      <c r="A24" s="435">
        <v>16</v>
      </c>
      <c r="B24" s="436" t="s">
        <v>28</v>
      </c>
      <c r="C24" s="428"/>
      <c r="D24" s="430"/>
      <c r="E24" s="430"/>
      <c r="F24" s="430"/>
      <c r="G24" s="430"/>
      <c r="H24" s="428"/>
    </row>
    <row r="25" spans="1:8" ht="15.75" x14ac:dyDescent="0.25">
      <c r="A25" s="435">
        <v>17</v>
      </c>
      <c r="B25" s="685" t="s">
        <v>464</v>
      </c>
      <c r="C25" s="686"/>
      <c r="D25" s="686"/>
      <c r="E25" s="686"/>
      <c r="F25" s="686"/>
      <c r="G25" s="686"/>
      <c r="H25" s="686"/>
    </row>
    <row r="26" spans="1:8" ht="15.75" x14ac:dyDescent="0.25">
      <c r="A26" s="435">
        <v>18</v>
      </c>
      <c r="B26" s="429" t="s">
        <v>395</v>
      </c>
      <c r="C26" s="428"/>
      <c r="D26" s="428"/>
      <c r="E26" s="434"/>
      <c r="F26" s="434"/>
      <c r="G26" s="428"/>
      <c r="H26" s="428"/>
    </row>
    <row r="27" spans="1:8" ht="15.75" x14ac:dyDescent="0.25">
      <c r="A27" s="435">
        <v>19</v>
      </c>
      <c r="B27" s="429" t="s">
        <v>32</v>
      </c>
      <c r="C27" s="428"/>
      <c r="D27" s="430"/>
      <c r="E27" s="430"/>
      <c r="F27" s="430"/>
      <c r="G27" s="430"/>
      <c r="H27" s="428"/>
    </row>
    <row r="28" spans="1:8" ht="15.75" x14ac:dyDescent="0.25">
      <c r="A28" s="435">
        <v>20</v>
      </c>
      <c r="B28" s="685" t="s">
        <v>462</v>
      </c>
      <c r="C28" s="686"/>
      <c r="D28" s="686"/>
      <c r="E28" s="686"/>
      <c r="F28" s="686"/>
      <c r="G28" s="686"/>
      <c r="H28" s="686"/>
    </row>
    <row r="29" spans="1:8" ht="15.75" x14ac:dyDescent="0.25">
      <c r="A29" s="435"/>
      <c r="B29" s="429" t="s">
        <v>458</v>
      </c>
      <c r="C29" s="428"/>
      <c r="D29" s="428"/>
      <c r="E29" s="428"/>
      <c r="F29" s="428"/>
      <c r="G29" s="430"/>
      <c r="H29" s="428"/>
    </row>
    <row r="30" spans="1:8" ht="16.5" x14ac:dyDescent="0.25">
      <c r="A30" s="745"/>
      <c r="B30" s="745" t="s">
        <v>49</v>
      </c>
      <c r="C30" s="745">
        <f t="shared" ref="C30:H30" si="0">SUM(C8:C29)</f>
        <v>0</v>
      </c>
      <c r="D30" s="746">
        <f t="shared" si="0"/>
        <v>0</v>
      </c>
      <c r="E30" s="746">
        <f t="shared" si="0"/>
        <v>0</v>
      </c>
      <c r="F30" s="746">
        <f t="shared" si="0"/>
        <v>0</v>
      </c>
      <c r="G30" s="746">
        <f t="shared" si="0"/>
        <v>0</v>
      </c>
      <c r="H30" s="745">
        <f t="shared" si="0"/>
        <v>0</v>
      </c>
    </row>
  </sheetData>
  <mergeCells count="6">
    <mergeCell ref="A1:H1"/>
    <mergeCell ref="A2:H2"/>
    <mergeCell ref="A3:H3"/>
    <mergeCell ref="A4:H4"/>
    <mergeCell ref="A5:A6"/>
    <mergeCell ref="B5:B6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view="pageBreakPreview" topLeftCell="A3" zoomScale="115" zoomScaleSheetLayoutView="115" workbookViewId="0">
      <selection activeCell="C16" sqref="C16:H16"/>
    </sheetView>
  </sheetViews>
  <sheetFormatPr defaultRowHeight="15" x14ac:dyDescent="0.25"/>
  <cols>
    <col min="1" max="1" width="7.5703125" customWidth="1"/>
    <col min="2" max="2" width="28.28515625" customWidth="1"/>
    <col min="3" max="3" width="10" customWidth="1"/>
    <col min="4" max="4" width="13.28515625" customWidth="1"/>
    <col min="5" max="5" width="12.85546875" customWidth="1"/>
    <col min="6" max="6" width="15.5703125" customWidth="1"/>
    <col min="7" max="7" width="17.28515625" customWidth="1"/>
    <col min="8" max="8" width="14.5703125" customWidth="1"/>
  </cols>
  <sheetData>
    <row r="1" spans="1:11" ht="34.5" x14ac:dyDescent="0.25">
      <c r="A1" s="1144" t="s">
        <v>0</v>
      </c>
      <c r="B1" s="1144"/>
      <c r="C1" s="1144"/>
      <c r="D1" s="1144"/>
      <c r="E1" s="1144"/>
      <c r="F1" s="1144"/>
      <c r="G1" s="1144"/>
      <c r="H1" s="1144"/>
    </row>
    <row r="2" spans="1:11" ht="27" x14ac:dyDescent="0.25">
      <c r="A2" s="1145" t="s">
        <v>50</v>
      </c>
      <c r="B2" s="1145"/>
      <c r="C2" s="1145"/>
      <c r="D2" s="1145"/>
      <c r="E2" s="1145"/>
      <c r="F2" s="1145"/>
      <c r="G2" s="1145"/>
      <c r="H2" s="1145"/>
    </row>
    <row r="3" spans="1:11" ht="31.5" customHeight="1" x14ac:dyDescent="0.25">
      <c r="A3" s="1142" t="str">
        <f>'Major Front'!A3:H3</f>
        <v>Financial Year 2022-23</v>
      </c>
      <c r="B3" s="1142"/>
      <c r="C3" s="1142"/>
      <c r="D3" s="1142"/>
      <c r="E3" s="1142"/>
      <c r="F3" s="1142"/>
      <c r="G3" s="1142"/>
      <c r="H3" s="1142"/>
    </row>
    <row r="4" spans="1:11" ht="25.5" x14ac:dyDescent="0.25">
      <c r="A4" s="1143"/>
      <c r="B4" s="1143"/>
      <c r="C4" s="1143"/>
      <c r="D4" s="1143"/>
      <c r="E4" s="1143"/>
      <c r="F4" s="1143"/>
      <c r="G4" s="1143"/>
      <c r="H4" s="1143"/>
    </row>
    <row r="5" spans="1:11" ht="16.5" x14ac:dyDescent="0.25">
      <c r="A5" s="1146" t="s">
        <v>2</v>
      </c>
      <c r="B5" s="1148" t="s">
        <v>3</v>
      </c>
      <c r="C5" s="743" t="s">
        <v>4</v>
      </c>
      <c r="D5" s="743" t="s">
        <v>5</v>
      </c>
      <c r="E5" s="743" t="s">
        <v>6</v>
      </c>
      <c r="F5" s="743" t="s">
        <v>7</v>
      </c>
      <c r="G5" s="743" t="s">
        <v>8</v>
      </c>
      <c r="H5" s="743" t="s">
        <v>9</v>
      </c>
    </row>
    <row r="6" spans="1:11" ht="15.75" x14ac:dyDescent="0.25">
      <c r="A6" s="1147"/>
      <c r="B6" s="1149"/>
      <c r="C6" s="744" t="s">
        <v>10</v>
      </c>
      <c r="D6" s="744" t="s">
        <v>51</v>
      </c>
      <c r="E6" s="744" t="s">
        <v>435</v>
      </c>
      <c r="F6" s="744" t="s">
        <v>433</v>
      </c>
      <c r="G6" s="744" t="s">
        <v>432</v>
      </c>
      <c r="H6" s="744" t="s">
        <v>12</v>
      </c>
    </row>
    <row r="7" spans="1:11" s="431" customFormat="1" ht="17.100000000000001" customHeight="1" x14ac:dyDescent="0.25">
      <c r="A7" s="821">
        <v>1</v>
      </c>
      <c r="B7" s="858" t="s">
        <v>22</v>
      </c>
      <c r="C7" s="827">
        <f>'Minor Minerals'!C11</f>
        <v>199</v>
      </c>
      <c r="D7" s="828">
        <f>'Minor Minerals'!D11</f>
        <v>5443.1360999999997</v>
      </c>
      <c r="E7" s="828">
        <f>'Minor Minerals'!E11/100000</f>
        <v>65.030564699999999</v>
      </c>
      <c r="F7" s="828">
        <f>'Minor Minerals'!F11/10000000</f>
        <v>455.21395289999998</v>
      </c>
      <c r="G7" s="828">
        <f>'Minor Minerals'!G11/100000</f>
        <v>8014.0846099999999</v>
      </c>
      <c r="H7" s="827">
        <f>'Minor Minerals'!H11</f>
        <v>1110</v>
      </c>
      <c r="K7" s="433"/>
    </row>
    <row r="8" spans="1:11" s="431" customFormat="1" ht="17.100000000000001" customHeight="1" x14ac:dyDescent="0.25">
      <c r="A8" s="821">
        <v>2</v>
      </c>
      <c r="B8" s="858" t="s">
        <v>23</v>
      </c>
      <c r="C8" s="827">
        <f>'Minor Minerals'!C18</f>
        <v>1</v>
      </c>
      <c r="D8" s="828">
        <f>'Minor Minerals'!D18</f>
        <v>31</v>
      </c>
      <c r="E8" s="828">
        <f>'Minor Minerals'!E18/100000</f>
        <v>6.6173999999999997E-2</v>
      </c>
      <c r="F8" s="828">
        <f>'Minor Minerals'!F18/10000000</f>
        <v>0.87680550000000002</v>
      </c>
      <c r="G8" s="828">
        <f>'Minor Minerals'!G18/100000</f>
        <v>11.380699999999999</v>
      </c>
      <c r="H8" s="827">
        <f>'Minor Minerals'!H18</f>
        <v>9</v>
      </c>
      <c r="K8" s="433"/>
    </row>
    <row r="9" spans="1:11" s="431" customFormat="1" ht="17.100000000000001" customHeight="1" x14ac:dyDescent="0.25">
      <c r="A9" s="821">
        <v>3</v>
      </c>
      <c r="B9" s="858" t="s">
        <v>52</v>
      </c>
      <c r="C9" s="829">
        <f>'Minor Minerals'!C26</f>
        <v>47</v>
      </c>
      <c r="D9" s="822">
        <f>'Minor Minerals'!D26</f>
        <v>100.88999999999999</v>
      </c>
      <c r="E9" s="822">
        <f>'Minor Minerals'!E26/100000</f>
        <v>4.6535224000000008</v>
      </c>
      <c r="F9" s="822">
        <f>'Minor Minerals'!F26/10000000</f>
        <v>30.236557999999999</v>
      </c>
      <c r="G9" s="822">
        <f>'Minor Minerals'!G26/100000</f>
        <v>518.57896000000005</v>
      </c>
      <c r="H9" s="829">
        <f>'Minor Minerals'!H26</f>
        <v>295</v>
      </c>
      <c r="K9" s="433"/>
    </row>
    <row r="10" spans="1:11" s="431" customFormat="1" ht="17.100000000000001" customHeight="1" x14ac:dyDescent="0.25">
      <c r="A10" s="821">
        <v>4</v>
      </c>
      <c r="B10" s="858" t="s">
        <v>53</v>
      </c>
      <c r="C10" s="829">
        <f>'Minor Minerals'!C57</f>
        <v>65</v>
      </c>
      <c r="D10" s="822">
        <f>'Minor Minerals'!D57</f>
        <v>140.53</v>
      </c>
      <c r="E10" s="822">
        <f>'Minor Minerals'!E57/100000</f>
        <v>172.05869313000002</v>
      </c>
      <c r="F10" s="822">
        <f>'Minor Minerals'!F57/10000000</f>
        <v>299.94773526300003</v>
      </c>
      <c r="G10" s="822">
        <f>'Minor Minerals'!G57/100000</f>
        <v>5485.7486500000005</v>
      </c>
      <c r="H10" s="829">
        <f>'Minor Minerals'!H57</f>
        <v>15190</v>
      </c>
      <c r="K10" s="433"/>
    </row>
    <row r="11" spans="1:11" s="431" customFormat="1" ht="17.100000000000001" customHeight="1" x14ac:dyDescent="0.25">
      <c r="A11" s="821">
        <v>5</v>
      </c>
      <c r="B11" s="858" t="s">
        <v>24</v>
      </c>
      <c r="C11" s="829">
        <f>'Minor Minerals'!C71</f>
        <v>37</v>
      </c>
      <c r="D11" s="822">
        <f>'Minor Minerals'!D71</f>
        <v>878.86750000000006</v>
      </c>
      <c r="E11" s="822">
        <f>'Minor Minerals'!E71/100000</f>
        <v>0.30565629999999999</v>
      </c>
      <c r="F11" s="822">
        <f>'Minor Minerals'!F71/10000000</f>
        <v>2.5985182502139801</v>
      </c>
      <c r="G11" s="822">
        <f>'Minor Minerals'!G71/100000</f>
        <v>101.094302</v>
      </c>
      <c r="H11" s="829">
        <f>'Minor Minerals'!H71</f>
        <v>204</v>
      </c>
      <c r="K11" s="433"/>
    </row>
    <row r="12" spans="1:11" s="431" customFormat="1" ht="17.100000000000001" customHeight="1" x14ac:dyDescent="0.25">
      <c r="A12" s="821">
        <v>6</v>
      </c>
      <c r="B12" s="858" t="s">
        <v>25</v>
      </c>
      <c r="C12" s="829">
        <f>'Minor Minerals'!C91</f>
        <v>277</v>
      </c>
      <c r="D12" s="822">
        <f>'Minor Minerals'!D91</f>
        <v>4540.7699999999995</v>
      </c>
      <c r="E12" s="822">
        <f>'Minor Minerals'!E91/100000</f>
        <v>29.942084371429992</v>
      </c>
      <c r="F12" s="822">
        <f>'Minor Minerals'!F91/10000000</f>
        <v>131.08073349143001</v>
      </c>
      <c r="G12" s="822">
        <f>'Minor Minerals'!G91/100000</f>
        <v>1942.4824195000001</v>
      </c>
      <c r="H12" s="829">
        <f>'Minor Minerals'!H91</f>
        <v>1509</v>
      </c>
      <c r="K12" s="433"/>
    </row>
    <row r="13" spans="1:11" s="431" customFormat="1" ht="17.100000000000001" customHeight="1" x14ac:dyDescent="0.25">
      <c r="A13" s="821">
        <v>7</v>
      </c>
      <c r="B13" s="858" t="s">
        <v>54</v>
      </c>
      <c r="C13" s="829">
        <f>'Minor Minerals'!C98</f>
        <v>2</v>
      </c>
      <c r="D13" s="822">
        <f>'Minor Minerals'!D98</f>
        <v>1.71</v>
      </c>
      <c r="E13" s="822">
        <f>'Minor Minerals'!E98/100000</f>
        <v>3.0699999999999998E-4</v>
      </c>
      <c r="F13" s="822">
        <f>'Minor Minerals'!F98/10000000</f>
        <v>2.7629999999999998E-3</v>
      </c>
      <c r="G13" s="822">
        <f>'Minor Minerals'!G98/100000</f>
        <v>0.4</v>
      </c>
      <c r="H13" s="829">
        <f>'Minor Minerals'!H98</f>
        <v>180</v>
      </c>
      <c r="K13" s="433"/>
    </row>
    <row r="14" spans="1:11" s="431" customFormat="1" ht="17.100000000000001" customHeight="1" x14ac:dyDescent="0.25">
      <c r="A14" s="821">
        <v>8</v>
      </c>
      <c r="B14" s="858" t="s">
        <v>55</v>
      </c>
      <c r="C14" s="829">
        <f>'Minor Minerals'!C105</f>
        <v>32</v>
      </c>
      <c r="D14" s="822">
        <f>'Minor Minerals'!D105</f>
        <v>35.130000000000003</v>
      </c>
      <c r="E14" s="822">
        <f>'Minor Minerals'!E105/100000</f>
        <v>0.45419680000000001</v>
      </c>
      <c r="F14" s="822">
        <f>'Minor Minerals'!F105/10000000</f>
        <v>1.5442691199999998</v>
      </c>
      <c r="G14" s="822">
        <f>'Minor Minerals'!G105/100000</f>
        <v>190.88159999999999</v>
      </c>
      <c r="H14" s="829">
        <f>'Minor Minerals'!H105</f>
        <v>15358</v>
      </c>
      <c r="K14" s="433"/>
    </row>
    <row r="15" spans="1:11" s="431" customFormat="1" ht="17.100000000000001" customHeight="1" x14ac:dyDescent="0.25">
      <c r="A15" s="821">
        <v>9</v>
      </c>
      <c r="B15" s="858" t="s">
        <v>26</v>
      </c>
      <c r="C15" s="829">
        <f>'Minor Minerals'!C119</f>
        <v>52</v>
      </c>
      <c r="D15" s="822">
        <f>'Minor Minerals'!D119</f>
        <v>1609.07</v>
      </c>
      <c r="E15" s="822">
        <f>'Minor Minerals'!E119/100000</f>
        <v>8.1163560999999991</v>
      </c>
      <c r="F15" s="822">
        <f>'Minor Minerals'!F119/10000000</f>
        <v>148.17785455000001</v>
      </c>
      <c r="G15" s="822">
        <f>'Minor Minerals'!G119/100000</f>
        <v>1131.00948169</v>
      </c>
      <c r="H15" s="829">
        <f>'Minor Minerals'!H119</f>
        <v>888</v>
      </c>
      <c r="K15" s="433"/>
    </row>
    <row r="16" spans="1:11" s="431" customFormat="1" ht="17.100000000000001" customHeight="1" x14ac:dyDescent="0.25">
      <c r="A16" s="821">
        <v>10</v>
      </c>
      <c r="B16" s="858" t="s">
        <v>40</v>
      </c>
      <c r="C16" s="829">
        <f>'Minor Minerals'!C140</f>
        <v>1940</v>
      </c>
      <c r="D16" s="822">
        <f>'Minor Minerals'!D140</f>
        <v>26514.681799999998</v>
      </c>
      <c r="E16" s="822">
        <f>'Minor Minerals'!E140/100000</f>
        <v>89.488878178000007</v>
      </c>
      <c r="F16" s="822">
        <f>'Minor Minerals'!F140/10000000</f>
        <v>429.58381926890002</v>
      </c>
      <c r="G16" s="822">
        <f>'Minor Minerals'!G140/100000</f>
        <v>6118.1602405000003</v>
      </c>
      <c r="H16" s="829">
        <f>'Minor Minerals'!H140</f>
        <v>8365</v>
      </c>
      <c r="K16" s="433"/>
    </row>
    <row r="17" spans="1:11" s="431" customFormat="1" ht="17.100000000000001" customHeight="1" x14ac:dyDescent="0.25">
      <c r="A17" s="821">
        <v>11</v>
      </c>
      <c r="B17" s="858" t="s">
        <v>27</v>
      </c>
      <c r="C17" s="829">
        <f>'Minor Minerals'!C147</f>
        <v>3</v>
      </c>
      <c r="D17" s="822">
        <f>'Minor Minerals'!D147</f>
        <v>59.987299999999998</v>
      </c>
      <c r="E17" s="822">
        <f>'Minor Minerals'!E147/100000</f>
        <v>0</v>
      </c>
      <c r="F17" s="822">
        <f>'Minor Minerals'!F147</f>
        <v>0</v>
      </c>
      <c r="G17" s="822">
        <f>'Minor Minerals'!G147/100000</f>
        <v>0.55000000000000004</v>
      </c>
      <c r="H17" s="829">
        <f>'Minor Minerals'!H147</f>
        <v>0</v>
      </c>
      <c r="K17" s="433"/>
    </row>
    <row r="18" spans="1:11" s="431" customFormat="1" ht="17.100000000000001" customHeight="1" x14ac:dyDescent="0.25">
      <c r="A18" s="821">
        <v>12</v>
      </c>
      <c r="B18" s="858" t="s">
        <v>56</v>
      </c>
      <c r="C18" s="829">
        <f>'Minor Minerals'!C158</f>
        <v>18</v>
      </c>
      <c r="D18" s="822">
        <f>'Minor Minerals'!D158</f>
        <v>200.42999999999998</v>
      </c>
      <c r="E18" s="822">
        <f>'Minor Minerals'!E158/100000</f>
        <v>1.0813961000000001</v>
      </c>
      <c r="F18" s="822">
        <f>'Minor Minerals'!F158/10000000</f>
        <v>6.4356809999999998</v>
      </c>
      <c r="G18" s="822">
        <f>'Minor Minerals'!G158/100000</f>
        <v>44.677329999999998</v>
      </c>
      <c r="H18" s="829">
        <f>'Minor Minerals'!H158</f>
        <v>31</v>
      </c>
      <c r="K18" s="433"/>
    </row>
    <row r="19" spans="1:11" s="431" customFormat="1" ht="17.100000000000001" customHeight="1" x14ac:dyDescent="0.25">
      <c r="A19" s="821">
        <v>13</v>
      </c>
      <c r="B19" s="858" t="s">
        <v>31</v>
      </c>
      <c r="C19" s="829">
        <f>'Minor Minerals'!C166</f>
        <v>1</v>
      </c>
      <c r="D19" s="822">
        <f>'Minor Minerals'!D166</f>
        <v>0</v>
      </c>
      <c r="E19" s="822">
        <f>'Minor Minerals'!E166/100000</f>
        <v>2.499E-4</v>
      </c>
      <c r="F19" s="822">
        <f>'Minor Minerals'!F166/10000000</f>
        <v>3.7484999999999998E-4</v>
      </c>
      <c r="G19" s="822">
        <f>'Minor Minerals'!G166/100000</f>
        <v>6.25</v>
      </c>
      <c r="H19" s="829">
        <f>'Minor Minerals'!H166</f>
        <v>5</v>
      </c>
      <c r="K19" s="433"/>
    </row>
    <row r="20" spans="1:11" s="431" customFormat="1" ht="17.100000000000001" customHeight="1" x14ac:dyDescent="0.25">
      <c r="A20" s="821">
        <v>14</v>
      </c>
      <c r="B20" s="858" t="s">
        <v>57</v>
      </c>
      <c r="C20" s="829">
        <f>'Minor Minerals'!C199</f>
        <v>2159</v>
      </c>
      <c r="D20" s="822">
        <f>'Minor Minerals'!D199</f>
        <v>4518.2011000000011</v>
      </c>
      <c r="E20" s="822">
        <f>'Minor Minerals'!E199/100000</f>
        <v>93.268323099999989</v>
      </c>
      <c r="F20" s="822">
        <f>'Minor Minerals'!F199/10000000</f>
        <v>1956.92594147</v>
      </c>
      <c r="G20" s="822">
        <f>'Minor Minerals'!G199/100000</f>
        <v>33382.460394799993</v>
      </c>
      <c r="H20" s="829">
        <f>'Minor Minerals'!H199</f>
        <v>14007</v>
      </c>
      <c r="K20" s="433"/>
    </row>
    <row r="21" spans="1:11" s="431" customFormat="1" ht="17.100000000000001" customHeight="1" x14ac:dyDescent="0.25">
      <c r="A21" s="821">
        <v>15</v>
      </c>
      <c r="B21" s="858" t="s">
        <v>30</v>
      </c>
      <c r="C21" s="829">
        <f>'Minor Minerals'!C213</f>
        <v>98</v>
      </c>
      <c r="D21" s="822">
        <f>'Minor Minerals'!D213</f>
        <v>6859.24</v>
      </c>
      <c r="E21" s="822">
        <f>'Minor Minerals'!E213/100000</f>
        <v>52.604303799999997</v>
      </c>
      <c r="F21" s="822">
        <f>'Minor Minerals'!F213/10000000</f>
        <v>357.33938268000003</v>
      </c>
      <c r="G21" s="822">
        <f>'Minor Minerals'!G213/100000</f>
        <v>8283.9549999999999</v>
      </c>
      <c r="H21" s="829">
        <f>'Minor Minerals'!H213</f>
        <v>945</v>
      </c>
      <c r="K21" s="433"/>
    </row>
    <row r="22" spans="1:11" s="431" customFormat="1" ht="17.100000000000001" customHeight="1" x14ac:dyDescent="0.25">
      <c r="A22" s="821">
        <v>16</v>
      </c>
      <c r="B22" s="858" t="s">
        <v>398</v>
      </c>
      <c r="C22" s="829">
        <f>'Minor Minerals'!C220</f>
        <v>1</v>
      </c>
      <c r="D22" s="822">
        <f>'Minor Minerals'!D220</f>
        <v>1.8353999999999999</v>
      </c>
      <c r="E22" s="822">
        <f>'Minor Minerals'!E220/100000</f>
        <v>0.30428170000000004</v>
      </c>
      <c r="F22" s="822">
        <f>'Minor Minerals'!F220/10000000</f>
        <v>1.0870084050000002</v>
      </c>
      <c r="G22" s="822">
        <f>'Minor Minerals'!G220/100000</f>
        <v>16.175076999999998</v>
      </c>
      <c r="H22" s="829">
        <f>'Minor Minerals'!H220</f>
        <v>5</v>
      </c>
      <c r="K22" s="433"/>
    </row>
    <row r="23" spans="1:11" s="431" customFormat="1" ht="17.100000000000001" customHeight="1" x14ac:dyDescent="0.25">
      <c r="A23" s="821">
        <v>17</v>
      </c>
      <c r="B23" s="858" t="s">
        <v>58</v>
      </c>
      <c r="C23" s="829">
        <f>'Minor Minerals'!C266</f>
        <v>156</v>
      </c>
      <c r="D23" s="822">
        <f>'Minor Minerals'!D266</f>
        <v>84947.767999999996</v>
      </c>
      <c r="E23" s="822">
        <f>'Minor Minerals'!E266/100000</f>
        <v>222.77196236099999</v>
      </c>
      <c r="F23" s="822">
        <f>'Minor Minerals'!F266/10000000</f>
        <v>726.13850706189999</v>
      </c>
      <c r="G23" s="822">
        <f>'Minor Minerals'!G266/100000</f>
        <v>19226.612805999997</v>
      </c>
      <c r="H23" s="829">
        <f>'Minor Minerals'!H266</f>
        <v>8397</v>
      </c>
      <c r="K23" s="433"/>
    </row>
    <row r="24" spans="1:11" s="431" customFormat="1" ht="17.100000000000001" customHeight="1" x14ac:dyDescent="0.25">
      <c r="A24" s="821">
        <v>18</v>
      </c>
      <c r="B24" s="858" t="s">
        <v>59</v>
      </c>
      <c r="C24" s="829">
        <f>'Minor Minerals'!C291</f>
        <v>440</v>
      </c>
      <c r="D24" s="822">
        <f>'Minor Minerals'!D291</f>
        <v>9894.24</v>
      </c>
      <c r="E24" s="822">
        <f>'Minor Minerals'!E291/100000</f>
        <v>143.33874950000001</v>
      </c>
      <c r="F24" s="822">
        <f>'Minor Minerals'!F291/10000000</f>
        <v>518.73017134785994</v>
      </c>
      <c r="G24" s="822">
        <f>'Minor Minerals'!G291/100000</f>
        <v>13333.766693</v>
      </c>
      <c r="H24" s="829">
        <f>'Minor Minerals'!H291</f>
        <v>3308</v>
      </c>
      <c r="K24" s="433"/>
    </row>
    <row r="25" spans="1:11" s="431" customFormat="1" ht="17.100000000000001" customHeight="1" x14ac:dyDescent="0.25">
      <c r="A25" s="821">
        <v>19</v>
      </c>
      <c r="B25" s="858" t="s">
        <v>60</v>
      </c>
      <c r="C25" s="829">
        <f>'Minor Minerals'!C304</f>
        <v>361</v>
      </c>
      <c r="D25" s="822">
        <f>'Minor Minerals'!D304</f>
        <v>1956.57</v>
      </c>
      <c r="E25" s="822">
        <f>'Minor Minerals'!E304/100000</f>
        <v>44.496715000000002</v>
      </c>
      <c r="F25" s="822">
        <f>'Minor Minerals'!F304/10000000</f>
        <v>518.96747600000003</v>
      </c>
      <c r="G25" s="822">
        <f>'Minor Minerals'!G304/100000</f>
        <v>8670.7391329999991</v>
      </c>
      <c r="H25" s="829">
        <f>'Minor Minerals'!H304</f>
        <v>5413</v>
      </c>
      <c r="K25" s="433"/>
    </row>
    <row r="26" spans="1:11" s="431" customFormat="1" ht="17.100000000000001" customHeight="1" x14ac:dyDescent="0.25">
      <c r="A26" s="821">
        <v>20</v>
      </c>
      <c r="B26" s="858" t="s">
        <v>61</v>
      </c>
      <c r="C26" s="829">
        <f>'Minor Minerals'!C337</f>
        <v>1666</v>
      </c>
      <c r="D26" s="822">
        <f>'Minor Minerals'!D337</f>
        <v>2871.0271000000007</v>
      </c>
      <c r="E26" s="822">
        <f>'Minor Minerals'!E337/100000</f>
        <v>128.7530916</v>
      </c>
      <c r="F26" s="822">
        <f>'Minor Minerals'!F337/10000000</f>
        <v>2310.9416235261001</v>
      </c>
      <c r="G26" s="822">
        <f>'Minor Minerals'!G337/100000</f>
        <v>31718.918931300002</v>
      </c>
      <c r="H26" s="829">
        <f>'Minor Minerals'!H337</f>
        <v>23647</v>
      </c>
      <c r="K26" s="433"/>
    </row>
    <row r="27" spans="1:11" s="431" customFormat="1" ht="17.100000000000001" customHeight="1" x14ac:dyDescent="0.25">
      <c r="A27" s="821">
        <v>21</v>
      </c>
      <c r="B27" s="858" t="s">
        <v>62</v>
      </c>
      <c r="C27" s="829">
        <f>'Minor Minerals'!C388</f>
        <v>6000</v>
      </c>
      <c r="D27" s="822">
        <f>'Minor Minerals'!D388</f>
        <v>6723.7407999999987</v>
      </c>
      <c r="E27" s="822">
        <f>'Minor Minerals'!E388/100000</f>
        <v>1287.0389233999997</v>
      </c>
      <c r="F27" s="822">
        <f>'Minor Minerals'!F388/10000000</f>
        <v>2505.9176570050004</v>
      </c>
      <c r="G27" s="822">
        <f>'Minor Minerals'!G388/100000</f>
        <v>54290.5860445</v>
      </c>
      <c r="H27" s="829">
        <f>'Minor Minerals'!H388</f>
        <v>56063</v>
      </c>
      <c r="K27" s="433"/>
    </row>
    <row r="28" spans="1:11" s="431" customFormat="1" ht="17.100000000000001" customHeight="1" x14ac:dyDescent="0.25">
      <c r="A28" s="821">
        <v>22</v>
      </c>
      <c r="B28" s="858" t="s">
        <v>36</v>
      </c>
      <c r="C28" s="829">
        <f>'Minor Minerals'!C399</f>
        <v>45</v>
      </c>
      <c r="D28" s="822">
        <f>'Minor Minerals'!D399</f>
        <v>233.60999999999999</v>
      </c>
      <c r="E28" s="822">
        <f>'Minor Minerals'!E399/100000</f>
        <v>0.3878627999999999</v>
      </c>
      <c r="F28" s="822">
        <f>'Minor Minerals'!F399/10000000</f>
        <v>7.7535175220000001</v>
      </c>
      <c r="G28" s="822">
        <f>'Minor Minerals'!G399/100000</f>
        <v>281.5430872</v>
      </c>
      <c r="H28" s="829">
        <f>'Minor Minerals'!H399</f>
        <v>197</v>
      </c>
      <c r="K28" s="433"/>
    </row>
    <row r="29" spans="1:11" s="431" customFormat="1" ht="17.100000000000001" customHeight="1" x14ac:dyDescent="0.25">
      <c r="A29" s="821">
        <v>23</v>
      </c>
      <c r="B29" s="858" t="s">
        <v>63</v>
      </c>
      <c r="C29" s="829">
        <f>'Minor Minerals'!C406</f>
        <v>4</v>
      </c>
      <c r="D29" s="822">
        <f>'Minor Minerals'!D406</f>
        <v>972.17000000000007</v>
      </c>
      <c r="E29" s="822">
        <f>'Minor Minerals'!E406/100000</f>
        <v>0</v>
      </c>
      <c r="F29" s="822">
        <f>'Minor Minerals'!F406/10000000</f>
        <v>0</v>
      </c>
      <c r="G29" s="822">
        <f>'Minor Minerals'!G406/100000</f>
        <v>0.62429999999999997</v>
      </c>
      <c r="H29" s="829">
        <f>'Minor Minerals'!H406</f>
        <v>0</v>
      </c>
      <c r="K29" s="433"/>
    </row>
    <row r="30" spans="1:11" s="431" customFormat="1" ht="17.100000000000001" customHeight="1" x14ac:dyDescent="0.25">
      <c r="A30" s="821">
        <v>24</v>
      </c>
      <c r="B30" s="858" t="s">
        <v>64</v>
      </c>
      <c r="C30" s="829">
        <f>'Minor Minerals'!C432</f>
        <v>6</v>
      </c>
      <c r="D30" s="822">
        <f>'Minor Minerals'!D432</f>
        <v>5</v>
      </c>
      <c r="E30" s="822">
        <f>'Minor Minerals'!E432/100000</f>
        <v>881.54517175999968</v>
      </c>
      <c r="F30" s="822">
        <f>'Minor Minerals'!F432/10000000</f>
        <v>231.47949939119997</v>
      </c>
      <c r="G30" s="822">
        <f>'Minor Minerals'!G432/100000</f>
        <v>2245.2958039999999</v>
      </c>
      <c r="H30" s="829">
        <f>'Minor Minerals'!H432</f>
        <v>4527</v>
      </c>
      <c r="K30" s="433"/>
    </row>
    <row r="31" spans="1:11" s="431" customFormat="1" ht="17.100000000000001" customHeight="1" x14ac:dyDescent="0.25">
      <c r="A31" s="821">
        <v>25</v>
      </c>
      <c r="B31" s="858" t="s">
        <v>65</v>
      </c>
      <c r="C31" s="829">
        <f>'Minor Minerals'!C449</f>
        <v>29</v>
      </c>
      <c r="D31" s="822">
        <f>'Minor Minerals'!D449</f>
        <v>32</v>
      </c>
      <c r="E31" s="822">
        <f>'Minor Minerals'!E449/100000</f>
        <v>8.6920933000000016</v>
      </c>
      <c r="F31" s="822">
        <f>'Minor Minerals'!F449/10000000</f>
        <v>16.588921599999999</v>
      </c>
      <c r="G31" s="822">
        <f>'Minor Minerals'!G449/100000</f>
        <v>291.38841000000002</v>
      </c>
      <c r="H31" s="829">
        <f>'Minor Minerals'!H449</f>
        <v>305</v>
      </c>
      <c r="K31" s="433"/>
    </row>
    <row r="32" spans="1:11" s="431" customFormat="1" ht="17.100000000000001" customHeight="1" x14ac:dyDescent="0.25">
      <c r="A32" s="821">
        <v>26</v>
      </c>
      <c r="B32" s="858" t="s">
        <v>37</v>
      </c>
      <c r="C32" s="829">
        <f>'Minor Minerals'!C465</f>
        <v>124</v>
      </c>
      <c r="D32" s="822">
        <f>'Minor Minerals'!D465</f>
        <v>1188.6643999999999</v>
      </c>
      <c r="E32" s="822">
        <f>'Minor Minerals'!E465/100000</f>
        <v>32.936956200000004</v>
      </c>
      <c r="F32" s="822">
        <f>'Minor Minerals'!F465/10000000</f>
        <v>87.66567938</v>
      </c>
      <c r="G32" s="822">
        <f>'Minor Minerals'!G465/100000</f>
        <v>1653.8259925</v>
      </c>
      <c r="H32" s="829">
        <f>'Minor Minerals'!H465</f>
        <v>1156</v>
      </c>
      <c r="K32" s="433"/>
    </row>
    <row r="33" spans="1:11" s="431" customFormat="1" ht="17.100000000000001" customHeight="1" x14ac:dyDescent="0.25">
      <c r="A33" s="821">
        <v>27</v>
      </c>
      <c r="B33" s="858" t="s">
        <v>66</v>
      </c>
      <c r="C33" s="829">
        <f>'Minor Minerals'!C484</f>
        <v>50</v>
      </c>
      <c r="D33" s="822">
        <f>'Minor Minerals'!D484</f>
        <v>1024.6600000000001</v>
      </c>
      <c r="E33" s="822">
        <f>'Minor Minerals'!E484/100000</f>
        <v>19.8837738241</v>
      </c>
      <c r="F33" s="822">
        <f>'Minor Minerals'!F484/10000000</f>
        <v>55.999686865000008</v>
      </c>
      <c r="G33" s="822">
        <f>'Minor Minerals'!G484/100000</f>
        <v>1082.7365870000001</v>
      </c>
      <c r="H33" s="829">
        <f>'Minor Minerals'!H484</f>
        <v>20662</v>
      </c>
      <c r="K33" s="433"/>
    </row>
    <row r="34" spans="1:11" s="431" customFormat="1" ht="17.100000000000001" customHeight="1" x14ac:dyDescent="0.25">
      <c r="A34" s="821">
        <v>28</v>
      </c>
      <c r="B34" s="858" t="s">
        <v>38</v>
      </c>
      <c r="C34" s="829">
        <f>'Minor Minerals'!C492</f>
        <v>8</v>
      </c>
      <c r="D34" s="822">
        <f>'Minor Minerals'!D492</f>
        <v>201.53</v>
      </c>
      <c r="E34" s="822">
        <f>'Minor Minerals'!E492/100000</f>
        <v>0.49164699999999995</v>
      </c>
      <c r="F34" s="822">
        <f>'Minor Minerals'!F492/10000000</f>
        <v>7.4496071040000009</v>
      </c>
      <c r="G34" s="822">
        <f>'Minor Minerals'!G492/100000</f>
        <v>68.253129999999999</v>
      </c>
      <c r="H34" s="829">
        <f>'Minor Minerals'!H492</f>
        <v>237</v>
      </c>
      <c r="K34" s="433"/>
    </row>
    <row r="35" spans="1:11" s="431" customFormat="1" ht="17.100000000000001" customHeight="1" x14ac:dyDescent="0.25">
      <c r="A35" s="821">
        <v>29</v>
      </c>
      <c r="B35" s="858" t="s">
        <v>67</v>
      </c>
      <c r="C35" s="829">
        <f>'Minor Minerals'!C508</f>
        <v>33</v>
      </c>
      <c r="D35" s="822">
        <f>'Minor Minerals'!D508</f>
        <v>617.09169999999995</v>
      </c>
      <c r="E35" s="822">
        <f>'Minor Minerals'!E508/100000</f>
        <v>3.4140842999999994</v>
      </c>
      <c r="F35" s="822">
        <f>'Minor Minerals'!F508/10000000</f>
        <v>9.3850692450000004</v>
      </c>
      <c r="G35" s="822">
        <f>'Minor Minerals'!G508/100000</f>
        <v>309.25807800000001</v>
      </c>
      <c r="H35" s="829">
        <f>'Minor Minerals'!H508</f>
        <v>397</v>
      </c>
      <c r="K35" s="433"/>
    </row>
    <row r="36" spans="1:11" s="431" customFormat="1" ht="17.100000000000001" customHeight="1" x14ac:dyDescent="0.25">
      <c r="A36" s="821">
        <v>30</v>
      </c>
      <c r="B36" s="858" t="s">
        <v>39</v>
      </c>
      <c r="C36" s="829">
        <f>'Minor Minerals'!C538</f>
        <v>660</v>
      </c>
      <c r="D36" s="822">
        <f>'Minor Minerals'!D538</f>
        <v>3707.29</v>
      </c>
      <c r="E36" s="822">
        <f>'Minor Minerals'!E538/100000</f>
        <v>33.010701466700006</v>
      </c>
      <c r="F36" s="822">
        <f>'Minor Minerals'!F538/10000000</f>
        <v>171.93058944666998</v>
      </c>
      <c r="G36" s="822">
        <f>'Minor Minerals'!G538/100000</f>
        <v>2655.9842187999998</v>
      </c>
      <c r="H36" s="829">
        <f>'Minor Minerals'!H538</f>
        <v>4298</v>
      </c>
      <c r="K36" s="433"/>
    </row>
    <row r="37" spans="1:11" s="431" customFormat="1" ht="17.100000000000001" customHeight="1" x14ac:dyDescent="0.25">
      <c r="A37" s="821">
        <v>31</v>
      </c>
      <c r="B37" s="858" t="s">
        <v>68</v>
      </c>
      <c r="C37" s="829">
        <f>'Minor Minerals'!C546</f>
        <v>174</v>
      </c>
      <c r="D37" s="822">
        <f>'Minor Minerals'!D546</f>
        <v>189.41</v>
      </c>
      <c r="E37" s="822">
        <f>'Minor Minerals'!E546/100000</f>
        <v>27.952840600000002</v>
      </c>
      <c r="F37" s="822">
        <f>'Minor Minerals'!F546/10000000</f>
        <v>35.021494029999999</v>
      </c>
      <c r="G37" s="822">
        <f>'Minor Minerals'!G546/100000</f>
        <v>1372.8232800000001</v>
      </c>
      <c r="H37" s="829">
        <f>'Minor Minerals'!H546</f>
        <v>695</v>
      </c>
      <c r="K37" s="433"/>
    </row>
    <row r="38" spans="1:11" s="431" customFormat="1" ht="17.100000000000001" customHeight="1" x14ac:dyDescent="0.25">
      <c r="A38" s="821">
        <v>32</v>
      </c>
      <c r="B38" s="858" t="s">
        <v>69</v>
      </c>
      <c r="C38" s="829">
        <f>'Minor Minerals'!C552</f>
        <v>0</v>
      </c>
      <c r="D38" s="822">
        <f>'Minor Minerals'!D552</f>
        <v>0</v>
      </c>
      <c r="E38" s="822">
        <f>'Minor Minerals'!E552/100000</f>
        <v>0</v>
      </c>
      <c r="F38" s="822">
        <f>'Minor Minerals'!F552/10000000</f>
        <v>0</v>
      </c>
      <c r="G38" s="822">
        <f>'Minor Minerals'!G552/100000</f>
        <v>0</v>
      </c>
      <c r="H38" s="829">
        <f>'Minor Minerals'!H552</f>
        <v>0</v>
      </c>
      <c r="K38" s="433"/>
    </row>
    <row r="39" spans="1:11" s="431" customFormat="1" ht="17.100000000000001" customHeight="1" x14ac:dyDescent="0.25">
      <c r="A39" s="821">
        <v>33</v>
      </c>
      <c r="B39" s="858" t="s">
        <v>70</v>
      </c>
      <c r="C39" s="829">
        <f>'Minor Minerals'!C576</f>
        <v>1067</v>
      </c>
      <c r="D39" s="822">
        <f>'Minor Minerals'!D576</f>
        <v>4958.2933000000003</v>
      </c>
      <c r="E39" s="822">
        <f>'Minor Minerals'!E576/100000</f>
        <v>104.439252064706</v>
      </c>
      <c r="F39" s="822">
        <f>'Minor Minerals'!F576/10000000</f>
        <v>832.19041979999997</v>
      </c>
      <c r="G39" s="822">
        <f>'Minor Minerals'!G576/100000</f>
        <v>24045.631082</v>
      </c>
      <c r="H39" s="829">
        <f>'Minor Minerals'!H576</f>
        <v>47001</v>
      </c>
      <c r="K39" s="433"/>
    </row>
    <row r="40" spans="1:11" s="431" customFormat="1" ht="17.100000000000001" customHeight="1" x14ac:dyDescent="0.25">
      <c r="A40" s="821">
        <v>34</v>
      </c>
      <c r="B40" s="858" t="s">
        <v>71</v>
      </c>
      <c r="C40" s="829">
        <f>'Minor Minerals'!C584</f>
        <v>225</v>
      </c>
      <c r="D40" s="822">
        <f>'Minor Minerals'!D584</f>
        <v>276.40999999999997</v>
      </c>
      <c r="E40" s="822">
        <f>'Minor Minerals'!E584/100000</f>
        <v>4.6720152000000006</v>
      </c>
      <c r="F40" s="822">
        <f>'Minor Minerals'!F584/10000000</f>
        <v>75.432290474250252</v>
      </c>
      <c r="G40" s="822">
        <f>'Minor Minerals'!G584/100000</f>
        <v>1579.03</v>
      </c>
      <c r="H40" s="829">
        <f>'Minor Minerals'!H584</f>
        <v>2028</v>
      </c>
      <c r="K40" s="433"/>
    </row>
    <row r="41" spans="1:11" s="431" customFormat="1" ht="17.100000000000001" customHeight="1" x14ac:dyDescent="0.25">
      <c r="A41" s="821">
        <v>35</v>
      </c>
      <c r="B41" s="858" t="s">
        <v>43</v>
      </c>
      <c r="C41" s="829">
        <f>'Minor Minerals'!C608</f>
        <v>314</v>
      </c>
      <c r="D41" s="822">
        <f>'Minor Minerals'!D608</f>
        <v>2347.2139999999999</v>
      </c>
      <c r="E41" s="822">
        <f>'Minor Minerals'!E608/100000</f>
        <v>39.022382999999998</v>
      </c>
      <c r="F41" s="822">
        <f>'Minor Minerals'!F608/10000000</f>
        <v>202.99040137899999</v>
      </c>
      <c r="G41" s="822">
        <f>'Minor Minerals'!G608/100000</f>
        <v>2776.7146364999999</v>
      </c>
      <c r="H41" s="829">
        <f>'Minor Minerals'!H608</f>
        <v>1043</v>
      </c>
      <c r="K41" s="433"/>
    </row>
    <row r="42" spans="1:11" s="431" customFormat="1" ht="17.100000000000001" customHeight="1" x14ac:dyDescent="0.25">
      <c r="A42" s="821">
        <v>36</v>
      </c>
      <c r="B42" s="858" t="s">
        <v>72</v>
      </c>
      <c r="C42" s="829">
        <f>'Minor Minerals'!C617</f>
        <v>13</v>
      </c>
      <c r="D42" s="822">
        <f>'Minor Minerals'!D617</f>
        <v>33.15</v>
      </c>
      <c r="E42" s="822">
        <f>'Minor Minerals'!E617/100000</f>
        <v>7.7511200000000002E-2</v>
      </c>
      <c r="F42" s="822">
        <f>'Minor Minerals'!F617/10000000</f>
        <v>1.550224</v>
      </c>
      <c r="G42" s="822">
        <f>'Minor Minerals'!G617/100000</f>
        <v>28.445888200000002</v>
      </c>
      <c r="H42" s="829">
        <f>'Minor Minerals'!H617</f>
        <v>30</v>
      </c>
      <c r="K42" s="433"/>
    </row>
    <row r="43" spans="1:11" s="431" customFormat="1" ht="17.100000000000001" customHeight="1" x14ac:dyDescent="0.25">
      <c r="A43" s="821">
        <v>37</v>
      </c>
      <c r="B43" s="858" t="s">
        <v>45</v>
      </c>
      <c r="C43" s="829">
        <f>'Minor Minerals'!C637</f>
        <v>177</v>
      </c>
      <c r="D43" s="822">
        <f>'Minor Minerals'!D637</f>
        <v>6525.4900000000007</v>
      </c>
      <c r="E43" s="822">
        <f>'Minor Minerals'!E637/100000</f>
        <v>19.617343200000001</v>
      </c>
      <c r="F43" s="822">
        <f>'Minor Minerals'!F637/10000000</f>
        <v>265.30976855</v>
      </c>
      <c r="G43" s="822">
        <f>'Minor Minerals'!G637/100000</f>
        <v>2057.5908224999998</v>
      </c>
      <c r="H43" s="829">
        <f>'Minor Minerals'!H637</f>
        <v>2492</v>
      </c>
      <c r="K43" s="433"/>
    </row>
    <row r="44" spans="1:11" s="431" customFormat="1" ht="17.100000000000001" customHeight="1" x14ac:dyDescent="0.25">
      <c r="A44" s="821"/>
      <c r="B44" s="858" t="s">
        <v>74</v>
      </c>
      <c r="C44" s="829">
        <f>'Minor Minerals'!C697</f>
        <v>0</v>
      </c>
      <c r="D44" s="822">
        <f>'Minor Minerals'!D697</f>
        <v>0</v>
      </c>
      <c r="E44" s="822">
        <f>'Minor Minerals'!E697/100000</f>
        <v>0</v>
      </c>
      <c r="F44" s="822">
        <f>'Minor Minerals'!F697/10000000</f>
        <v>0</v>
      </c>
      <c r="G44" s="822">
        <f>'Minor Minerals'!G697/100000</f>
        <v>14712.587027600001</v>
      </c>
      <c r="H44" s="829">
        <f>'Minor Minerals'!H697</f>
        <v>0</v>
      </c>
    </row>
    <row r="45" spans="1:11" s="431" customFormat="1" ht="17.100000000000001" customHeight="1" x14ac:dyDescent="0.25">
      <c r="A45" s="821"/>
      <c r="B45" s="858" t="s">
        <v>48</v>
      </c>
      <c r="C45" s="829">
        <f>'Minor Minerals'!C751</f>
        <v>0</v>
      </c>
      <c r="D45" s="822">
        <f>'Minor Minerals'!D751</f>
        <v>0</v>
      </c>
      <c r="E45" s="822">
        <f>'Minor Minerals'!E751</f>
        <v>0</v>
      </c>
      <c r="F45" s="822">
        <f>'Minor Minerals'!F751</f>
        <v>0</v>
      </c>
      <c r="G45" s="822">
        <f>'Minor Minerals'!G751/100000</f>
        <v>45112.646497000002</v>
      </c>
      <c r="H45" s="829">
        <f>'Minor Minerals'!H751</f>
        <v>0</v>
      </c>
    </row>
    <row r="46" spans="1:11" s="431" customFormat="1" ht="17.100000000000001" customHeight="1" x14ac:dyDescent="0.25">
      <c r="A46" s="825"/>
      <c r="B46" s="825" t="s">
        <v>49</v>
      </c>
      <c r="C46" s="830">
        <f t="shared" ref="C46:H46" si="0">SUM(C7:C45)</f>
        <v>16484</v>
      </c>
      <c r="D46" s="826">
        <f t="shared" si="0"/>
        <v>179640.80849999998</v>
      </c>
      <c r="E46" s="826">
        <f t="shared" si="0"/>
        <v>3519.9180653559356</v>
      </c>
      <c r="F46" s="826">
        <f t="shared" si="0"/>
        <v>12402.494001476522</v>
      </c>
      <c r="G46" s="826">
        <f t="shared" si="0"/>
        <v>292762.89121459</v>
      </c>
      <c r="H46" s="830">
        <f t="shared" si="0"/>
        <v>239997</v>
      </c>
    </row>
    <row r="49" spans="6:6" x14ac:dyDescent="0.25">
      <c r="F49" s="201"/>
    </row>
  </sheetData>
  <mergeCells count="6">
    <mergeCell ref="A1:H1"/>
    <mergeCell ref="A2:H2"/>
    <mergeCell ref="A3:H3"/>
    <mergeCell ref="A5:A6"/>
    <mergeCell ref="B5:B6"/>
    <mergeCell ref="A4:H4"/>
  </mergeCells>
  <pageMargins left="0.7" right="0.4" top="0.75" bottom="0.75" header="0.3" footer="0.3"/>
  <pageSetup scale="7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A4" sqref="A4:H4"/>
    </sheetView>
  </sheetViews>
  <sheetFormatPr defaultRowHeight="15" x14ac:dyDescent="0.25"/>
  <cols>
    <col min="2" max="2" width="16.85546875" bestFit="1" customWidth="1"/>
    <col min="3" max="3" width="8.28515625" bestFit="1" customWidth="1"/>
    <col min="4" max="4" width="11.28515625" bestFit="1" customWidth="1"/>
    <col min="5" max="5" width="13.42578125" bestFit="1" customWidth="1"/>
    <col min="6" max="6" width="12.42578125" bestFit="1" customWidth="1"/>
    <col min="7" max="7" width="12.140625" bestFit="1" customWidth="1"/>
    <col min="8" max="8" width="14.85546875" bestFit="1" customWidth="1"/>
  </cols>
  <sheetData>
    <row r="1" spans="1:8" ht="34.5" x14ac:dyDescent="0.25">
      <c r="A1" s="1140" t="s">
        <v>0</v>
      </c>
      <c r="B1" s="1140"/>
      <c r="C1" s="1140"/>
      <c r="D1" s="1140"/>
      <c r="E1" s="1140"/>
      <c r="F1" s="1140"/>
      <c r="G1" s="1140"/>
      <c r="H1" s="1140"/>
    </row>
    <row r="2" spans="1:8" ht="27" x14ac:dyDescent="0.25">
      <c r="A2" s="1141" t="s">
        <v>1</v>
      </c>
      <c r="B2" s="1141"/>
      <c r="C2" s="1141"/>
      <c r="D2" s="1141"/>
      <c r="E2" s="1141"/>
      <c r="F2" s="1141"/>
      <c r="G2" s="1141"/>
      <c r="H2" s="1141"/>
    </row>
    <row r="3" spans="1:8" ht="25.5" x14ac:dyDescent="0.25">
      <c r="A3" s="1142" t="str">
        <f>'Major Minerals'!A3:H3</f>
        <v>Financial Year 2022-23</v>
      </c>
      <c r="B3" s="1142"/>
      <c r="C3" s="1142"/>
      <c r="D3" s="1142"/>
      <c r="E3" s="1142"/>
      <c r="F3" s="1142"/>
      <c r="G3" s="1142"/>
      <c r="H3" s="1142"/>
    </row>
    <row r="4" spans="1:8" ht="25.5" x14ac:dyDescent="0.25">
      <c r="A4" s="1143"/>
      <c r="B4" s="1143"/>
      <c r="C4" s="1143"/>
      <c r="D4" s="1143"/>
      <c r="E4" s="1143"/>
      <c r="F4" s="1143"/>
      <c r="G4" s="1143"/>
      <c r="H4" s="1143"/>
    </row>
    <row r="5" spans="1:8" ht="16.5" x14ac:dyDescent="0.25">
      <c r="A5" s="1138" t="s">
        <v>2</v>
      </c>
      <c r="B5" s="1136" t="s">
        <v>3</v>
      </c>
      <c r="C5" s="290" t="s">
        <v>4</v>
      </c>
      <c r="D5" s="290" t="s">
        <v>5</v>
      </c>
      <c r="E5" s="290" t="s">
        <v>6</v>
      </c>
      <c r="F5" s="290" t="s">
        <v>7</v>
      </c>
      <c r="G5" s="290" t="s">
        <v>8</v>
      </c>
      <c r="H5" s="290" t="s">
        <v>9</v>
      </c>
    </row>
    <row r="6" spans="1:8" ht="15.75" x14ac:dyDescent="0.25">
      <c r="A6" s="1139"/>
      <c r="B6" s="1137"/>
      <c r="C6" s="291" t="s">
        <v>10</v>
      </c>
      <c r="D6" s="291" t="s">
        <v>11</v>
      </c>
      <c r="E6" s="291" t="s">
        <v>434</v>
      </c>
      <c r="F6" s="291" t="s">
        <v>433</v>
      </c>
      <c r="G6" s="291" t="s">
        <v>432</v>
      </c>
      <c r="H6" s="291" t="s">
        <v>12</v>
      </c>
    </row>
    <row r="7" spans="1:8" ht="23.25" x14ac:dyDescent="0.35">
      <c r="A7" s="752" t="s">
        <v>13</v>
      </c>
      <c r="B7" s="753"/>
      <c r="C7" s="754"/>
      <c r="D7" s="754"/>
      <c r="E7" s="754"/>
      <c r="F7" s="754"/>
      <c r="G7" s="754"/>
      <c r="H7" s="754"/>
    </row>
    <row r="8" spans="1:8" ht="15.75" x14ac:dyDescent="0.25">
      <c r="A8" s="428">
        <v>1</v>
      </c>
      <c r="B8" s="429" t="s">
        <v>14</v>
      </c>
      <c r="C8" s="428"/>
      <c r="D8" s="430"/>
      <c r="E8" s="432"/>
      <c r="F8" s="430"/>
      <c r="G8" s="430"/>
      <c r="H8" s="428"/>
    </row>
    <row r="9" spans="1:8" ht="15.75" x14ac:dyDescent="0.25">
      <c r="A9" s="428">
        <v>2</v>
      </c>
      <c r="B9" s="429" t="s">
        <v>15</v>
      </c>
      <c r="C9" s="428"/>
      <c r="D9" s="430"/>
      <c r="E9" s="430"/>
      <c r="F9" s="430"/>
      <c r="G9" s="430"/>
      <c r="H9" s="428"/>
    </row>
    <row r="10" spans="1:8" ht="15.75" x14ac:dyDescent="0.25">
      <c r="A10" s="428">
        <v>3</v>
      </c>
      <c r="B10" s="429" t="s">
        <v>16</v>
      </c>
      <c r="C10" s="428"/>
      <c r="D10" s="430"/>
      <c r="E10" s="430"/>
      <c r="F10" s="430"/>
      <c r="G10" s="430"/>
      <c r="H10" s="428"/>
    </row>
    <row r="11" spans="1:8" ht="15.75" x14ac:dyDescent="0.25">
      <c r="A11" s="428">
        <v>4</v>
      </c>
      <c r="B11" s="429" t="s">
        <v>380</v>
      </c>
      <c r="C11" s="428"/>
      <c r="D11" s="428"/>
      <c r="E11" s="430"/>
      <c r="F11" s="432"/>
      <c r="G11" s="430"/>
      <c r="H11" s="428"/>
    </row>
    <row r="12" spans="1:8" ht="15.75" x14ac:dyDescent="0.25">
      <c r="A12" s="428">
        <v>5</v>
      </c>
      <c r="B12" s="429" t="s">
        <v>19</v>
      </c>
      <c r="C12" s="428"/>
      <c r="D12" s="430"/>
      <c r="E12" s="434"/>
      <c r="F12" s="430"/>
      <c r="G12" s="430"/>
      <c r="H12" s="428"/>
    </row>
    <row r="13" spans="1:8" ht="15.75" x14ac:dyDescent="0.25">
      <c r="A13" s="428">
        <v>6</v>
      </c>
      <c r="B13" s="429" t="s">
        <v>20</v>
      </c>
      <c r="C13" s="428"/>
      <c r="D13" s="430"/>
      <c r="E13" s="430"/>
      <c r="F13" s="430"/>
      <c r="G13" s="430"/>
      <c r="H13" s="428"/>
    </row>
    <row r="14" spans="1:8" ht="23.25" x14ac:dyDescent="0.25">
      <c r="A14" s="747" t="s">
        <v>21</v>
      </c>
      <c r="B14" s="748"/>
      <c r="C14" s="749"/>
      <c r="D14" s="750"/>
      <c r="E14" s="750"/>
      <c r="F14" s="750"/>
      <c r="G14" s="751"/>
      <c r="H14" s="751"/>
    </row>
    <row r="15" spans="1:8" ht="15.75" x14ac:dyDescent="0.25">
      <c r="A15" s="435">
        <v>7</v>
      </c>
      <c r="B15" s="685" t="s">
        <v>465</v>
      </c>
      <c r="C15" s="686"/>
      <c r="D15" s="686"/>
      <c r="E15" s="686"/>
      <c r="F15" s="686"/>
      <c r="G15" s="686"/>
      <c r="H15" s="686"/>
    </row>
    <row r="16" spans="1:8" ht="15.75" x14ac:dyDescent="0.25">
      <c r="A16" s="435">
        <v>8</v>
      </c>
      <c r="B16" s="685" t="s">
        <v>462</v>
      </c>
      <c r="C16" s="686"/>
      <c r="D16" s="686"/>
      <c r="E16" s="686"/>
      <c r="F16" s="686"/>
      <c r="G16" s="686"/>
      <c r="H16" s="686"/>
    </row>
    <row r="17" spans="1:8" ht="15.75" x14ac:dyDescent="0.25">
      <c r="A17" s="435">
        <v>9</v>
      </c>
      <c r="B17" s="685" t="s">
        <v>464</v>
      </c>
      <c r="C17" s="686"/>
      <c r="D17" s="686"/>
      <c r="E17" s="686"/>
      <c r="F17" s="686"/>
      <c r="G17" s="686"/>
      <c r="H17" s="686"/>
    </row>
    <row r="18" spans="1:8" ht="15.75" x14ac:dyDescent="0.25">
      <c r="A18" s="435">
        <v>10</v>
      </c>
      <c r="B18" s="685" t="s">
        <v>466</v>
      </c>
      <c r="C18" s="686"/>
      <c r="D18" s="686"/>
      <c r="E18" s="686"/>
      <c r="F18" s="686"/>
      <c r="G18" s="800"/>
      <c r="H18" s="686"/>
    </row>
    <row r="19" spans="1:8" ht="15.75" x14ac:dyDescent="0.25">
      <c r="A19" s="435">
        <v>11</v>
      </c>
      <c r="B19" s="429" t="s">
        <v>395</v>
      </c>
      <c r="C19" s="428"/>
      <c r="D19" s="428"/>
      <c r="E19" s="434"/>
      <c r="F19" s="434"/>
      <c r="G19" s="428"/>
      <c r="H19" s="428"/>
    </row>
    <row r="20" spans="1:8" ht="15.75" x14ac:dyDescent="0.25">
      <c r="A20" s="435">
        <v>12</v>
      </c>
      <c r="B20" s="436" t="s">
        <v>28</v>
      </c>
      <c r="C20" s="428"/>
      <c r="D20" s="430"/>
      <c r="E20" s="430"/>
      <c r="F20" s="430"/>
      <c r="G20" s="430"/>
      <c r="H20" s="428"/>
    </row>
    <row r="21" spans="1:8" ht="29.25" customHeight="1" x14ac:dyDescent="0.25">
      <c r="A21" s="435">
        <v>13</v>
      </c>
      <c r="B21" s="429" t="s">
        <v>32</v>
      </c>
      <c r="C21" s="428"/>
      <c r="D21" s="430"/>
      <c r="E21" s="430"/>
      <c r="F21" s="430"/>
      <c r="G21" s="430"/>
      <c r="H21" s="428"/>
    </row>
    <row r="22" spans="1:8" ht="15.75" x14ac:dyDescent="0.25">
      <c r="A22" s="435">
        <v>14</v>
      </c>
      <c r="B22" s="429" t="s">
        <v>35</v>
      </c>
      <c r="C22" s="428"/>
      <c r="D22" s="430"/>
      <c r="E22" s="430"/>
      <c r="F22" s="430"/>
      <c r="G22" s="430"/>
      <c r="H22" s="428"/>
    </row>
    <row r="23" spans="1:8" ht="15.75" x14ac:dyDescent="0.25">
      <c r="A23" s="435">
        <v>15</v>
      </c>
      <c r="B23" s="429" t="s">
        <v>46</v>
      </c>
      <c r="C23" s="428"/>
      <c r="D23" s="430"/>
      <c r="E23" s="430"/>
      <c r="F23" s="430"/>
      <c r="G23" s="430"/>
      <c r="H23" s="428"/>
    </row>
    <row r="24" spans="1:8" ht="15.75" x14ac:dyDescent="0.25">
      <c r="A24" s="435">
        <v>16</v>
      </c>
      <c r="B24" s="429" t="s">
        <v>458</v>
      </c>
      <c r="C24" s="428"/>
      <c r="D24" s="428"/>
      <c r="E24" s="428"/>
      <c r="F24" s="428"/>
      <c r="G24" s="428"/>
      <c r="H24" s="428"/>
    </row>
    <row r="25" spans="1:8" ht="15.75" x14ac:dyDescent="0.25">
      <c r="A25" s="435">
        <v>17</v>
      </c>
      <c r="B25" s="429" t="s">
        <v>42</v>
      </c>
      <c r="C25" s="428"/>
      <c r="D25" s="430"/>
      <c r="E25" s="430"/>
      <c r="F25" s="430"/>
      <c r="G25" s="430"/>
      <c r="H25" s="428"/>
    </row>
    <row r="26" spans="1:8" ht="31.5" x14ac:dyDescent="0.25">
      <c r="A26" s="435">
        <v>18</v>
      </c>
      <c r="B26" s="437" t="s">
        <v>29</v>
      </c>
      <c r="C26" s="428"/>
      <c r="D26" s="430"/>
      <c r="E26" s="430"/>
      <c r="F26" s="430"/>
      <c r="G26" s="430"/>
      <c r="H26" s="428"/>
    </row>
    <row r="27" spans="1:8" ht="15.75" x14ac:dyDescent="0.25">
      <c r="A27" s="435">
        <v>19</v>
      </c>
      <c r="B27" s="429" t="s">
        <v>44</v>
      </c>
      <c r="C27" s="428"/>
      <c r="D27" s="430"/>
      <c r="E27" s="430"/>
      <c r="F27" s="430"/>
      <c r="G27" s="430"/>
      <c r="H27" s="428"/>
    </row>
    <row r="28" spans="1:8" ht="15.75" x14ac:dyDescent="0.25">
      <c r="A28" s="435">
        <v>20</v>
      </c>
      <c r="B28" s="429" t="s">
        <v>47</v>
      </c>
      <c r="C28" s="428"/>
      <c r="D28" s="430"/>
      <c r="E28" s="430"/>
      <c r="F28" s="430"/>
      <c r="G28" s="430"/>
      <c r="H28" s="428"/>
    </row>
    <row r="29" spans="1:8" ht="15.75" x14ac:dyDescent="0.25">
      <c r="A29" s="435">
        <v>21</v>
      </c>
      <c r="B29" s="429" t="s">
        <v>41</v>
      </c>
      <c r="C29" s="428"/>
      <c r="D29" s="430"/>
      <c r="E29" s="430"/>
      <c r="F29" s="430"/>
      <c r="G29" s="430"/>
      <c r="H29" s="428"/>
    </row>
    <row r="30" spans="1:8" ht="15.75" x14ac:dyDescent="0.25">
      <c r="A30" s="435">
        <v>22</v>
      </c>
      <c r="B30" s="429" t="s">
        <v>33</v>
      </c>
      <c r="C30" s="428"/>
      <c r="D30" s="430"/>
      <c r="E30" s="430"/>
      <c r="F30" s="430"/>
      <c r="G30" s="430"/>
      <c r="H30" s="428"/>
    </row>
    <row r="31" spans="1:8" ht="15.75" x14ac:dyDescent="0.25">
      <c r="A31" s="435"/>
      <c r="B31" s="429" t="s">
        <v>34</v>
      </c>
      <c r="C31" s="428"/>
      <c r="D31" s="430"/>
      <c r="E31" s="430"/>
      <c r="F31" s="430"/>
      <c r="G31" s="430"/>
      <c r="H31" s="428"/>
    </row>
    <row r="32" spans="1:8" ht="16.5" x14ac:dyDescent="0.25">
      <c r="A32" s="745"/>
      <c r="B32" s="745" t="s">
        <v>49</v>
      </c>
      <c r="C32" s="745">
        <f>SUM(C8:C31)</f>
        <v>0</v>
      </c>
      <c r="D32" s="745">
        <f t="shared" ref="D32:H32" si="0">SUM(D8:D31)</f>
        <v>0</v>
      </c>
      <c r="E32" s="745">
        <f t="shared" si="0"/>
        <v>0</v>
      </c>
      <c r="F32" s="745">
        <f t="shared" si="0"/>
        <v>0</v>
      </c>
      <c r="G32" s="745">
        <f t="shared" si="0"/>
        <v>0</v>
      </c>
      <c r="H32" s="745">
        <f t="shared" si="0"/>
        <v>0</v>
      </c>
    </row>
  </sheetData>
  <sortState ref="B15:H32">
    <sortCondition ref="E15:E32"/>
  </sortState>
  <mergeCells count="6">
    <mergeCell ref="A1:H1"/>
    <mergeCell ref="A2:H2"/>
    <mergeCell ref="A3:H3"/>
    <mergeCell ref="A4:H4"/>
    <mergeCell ref="A5:A6"/>
    <mergeCell ref="B5:B6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J52"/>
  <sheetViews>
    <sheetView workbookViewId="0">
      <selection sqref="A1:O52"/>
    </sheetView>
  </sheetViews>
  <sheetFormatPr defaultRowHeight="15" x14ac:dyDescent="0.25"/>
  <cols>
    <col min="5" max="5" width="14.140625" customWidth="1"/>
    <col min="6" max="6" width="21" customWidth="1"/>
    <col min="7" max="7" width="20.7109375" customWidth="1"/>
    <col min="8" max="8" width="16.28515625" customWidth="1"/>
    <col min="13" max="13" width="16.42578125" customWidth="1"/>
  </cols>
  <sheetData>
    <row r="1" ht="33.75" customHeight="1" x14ac:dyDescent="0.25"/>
    <row r="26" spans="10:10" x14ac:dyDescent="0.25">
      <c r="J26" s="879"/>
    </row>
    <row r="52" spans="6:6" ht="24" customHeight="1" x14ac:dyDescent="0.25">
      <c r="F52" s="88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4"/>
  <sheetViews>
    <sheetView topLeftCell="A220" workbookViewId="0">
      <selection activeCell="B229" sqref="B229"/>
    </sheetView>
  </sheetViews>
  <sheetFormatPr defaultColWidth="9.140625" defaultRowHeight="15" x14ac:dyDescent="0.25"/>
  <cols>
    <col min="1" max="1" width="3.85546875" style="130" customWidth="1"/>
    <col min="2" max="2" width="19.85546875" style="130" customWidth="1"/>
    <col min="3" max="3" width="8" style="130" customWidth="1"/>
    <col min="4" max="4" width="11" style="130" customWidth="1"/>
    <col min="5" max="5" width="13.28515625" style="130" customWidth="1"/>
    <col min="6" max="6" width="19.7109375" style="130" customWidth="1"/>
    <col min="7" max="7" width="14.85546875" style="130" customWidth="1"/>
    <col min="8" max="8" width="12.85546875" style="130" bestFit="1" customWidth="1"/>
    <col min="9" max="9" width="9.140625" style="130"/>
    <col min="10" max="10" width="14" style="130" bestFit="1" customWidth="1"/>
    <col min="11" max="11" width="10" style="130" customWidth="1"/>
    <col min="12" max="12" width="12.7109375" style="130" customWidth="1"/>
    <col min="13" max="13" width="11" style="130" bestFit="1" customWidth="1"/>
    <col min="14" max="14" width="15.28515625" style="130" customWidth="1"/>
    <col min="15" max="16384" width="9.140625" style="130"/>
  </cols>
  <sheetData>
    <row r="1" spans="1:8" ht="30.75" x14ac:dyDescent="0.25">
      <c r="A1" s="1159" t="s">
        <v>0</v>
      </c>
      <c r="B1" s="1159"/>
      <c r="C1" s="1159"/>
      <c r="D1" s="1159"/>
      <c r="E1" s="1159"/>
      <c r="F1" s="1159"/>
      <c r="G1" s="1159"/>
      <c r="H1" s="1159"/>
    </row>
    <row r="2" spans="1:8" ht="25.5" x14ac:dyDescent="0.25">
      <c r="A2" s="1160" t="s">
        <v>75</v>
      </c>
      <c r="B2" s="1160"/>
      <c r="C2" s="1160"/>
      <c r="D2" s="1160"/>
      <c r="E2" s="1160"/>
      <c r="F2" s="1160"/>
      <c r="G2" s="1160"/>
      <c r="H2" s="1160"/>
    </row>
    <row r="3" spans="1:8" ht="22.5" x14ac:dyDescent="0.25">
      <c r="A3" s="1161" t="str">
        <f>'Major Front'!A3:KH3</f>
        <v>Financial Year 2022-23</v>
      </c>
      <c r="B3" s="1161"/>
      <c r="C3" s="1161"/>
      <c r="D3" s="1161"/>
      <c r="E3" s="1161"/>
      <c r="F3" s="1161"/>
      <c r="G3" s="1161"/>
      <c r="H3" s="1161"/>
    </row>
    <row r="4" spans="1:8" s="724" customFormat="1" ht="16.5" customHeight="1" x14ac:dyDescent="0.25">
      <c r="A4" s="723"/>
      <c r="B4" s="723"/>
      <c r="C4" s="723"/>
      <c r="D4" s="723"/>
      <c r="E4" s="723"/>
      <c r="F4" s="723"/>
      <c r="G4" s="723"/>
      <c r="H4" s="723"/>
    </row>
    <row r="5" spans="1:8" s="724" customFormat="1" ht="18.75" x14ac:dyDescent="0.25">
      <c r="A5" s="1164" t="s">
        <v>465</v>
      </c>
      <c r="B5" s="1164"/>
      <c r="C5" s="1164"/>
      <c r="D5" s="1164"/>
      <c r="E5" s="1164"/>
      <c r="F5" s="1164"/>
      <c r="G5" s="1164"/>
      <c r="H5" s="1164"/>
    </row>
    <row r="6" spans="1:8" s="724" customFormat="1" ht="15" customHeight="1" x14ac:dyDescent="0.25">
      <c r="A6" s="1155" t="s">
        <v>2</v>
      </c>
      <c r="B6" s="1150" t="s">
        <v>76</v>
      </c>
      <c r="C6" s="721" t="s">
        <v>4</v>
      </c>
      <c r="D6" s="721" t="s">
        <v>5</v>
      </c>
      <c r="E6" s="721" t="s">
        <v>6</v>
      </c>
      <c r="F6" s="721" t="s">
        <v>7</v>
      </c>
      <c r="G6" s="721" t="s">
        <v>8</v>
      </c>
      <c r="H6" s="721" t="s">
        <v>9</v>
      </c>
    </row>
    <row r="7" spans="1:8" s="724" customFormat="1" x14ac:dyDescent="0.25">
      <c r="A7" s="1156"/>
      <c r="B7" s="1151"/>
      <c r="C7" s="2" t="s">
        <v>10</v>
      </c>
      <c r="D7" s="2" t="s">
        <v>77</v>
      </c>
      <c r="E7" s="2" t="s">
        <v>78</v>
      </c>
      <c r="F7" s="53" t="s">
        <v>79</v>
      </c>
      <c r="G7" s="53" t="s">
        <v>79</v>
      </c>
      <c r="H7" s="2" t="s">
        <v>12</v>
      </c>
    </row>
    <row r="8" spans="1:8" s="724" customFormat="1" x14ac:dyDescent="0.25">
      <c r="A8" s="181">
        <v>1</v>
      </c>
      <c r="B8" s="19" t="s">
        <v>80</v>
      </c>
      <c r="C8" s="181">
        <f>'Office Major'!C56</f>
        <v>0</v>
      </c>
      <c r="D8" s="181">
        <f>'Office Major'!D56</f>
        <v>0</v>
      </c>
      <c r="E8" s="181">
        <f>'Office Major'!E56</f>
        <v>0</v>
      </c>
      <c r="F8" s="181">
        <f>'Office Major'!F56</f>
        <v>0</v>
      </c>
      <c r="G8" s="181">
        <f>'Office Major'!G56</f>
        <v>0</v>
      </c>
      <c r="H8" s="181">
        <f>'Office Major'!H56</f>
        <v>0</v>
      </c>
    </row>
    <row r="9" spans="1:8" s="724" customFormat="1" x14ac:dyDescent="0.25">
      <c r="A9" s="1163" t="s">
        <v>49</v>
      </c>
      <c r="B9" s="1163"/>
      <c r="C9" s="281">
        <f t="shared" ref="C9:H9" si="0">SUM(C7:C8)</f>
        <v>0</v>
      </c>
      <c r="D9" s="282">
        <f t="shared" si="0"/>
        <v>0</v>
      </c>
      <c r="E9" s="438">
        <f t="shared" si="0"/>
        <v>0</v>
      </c>
      <c r="F9" s="283">
        <f t="shared" si="0"/>
        <v>0</v>
      </c>
      <c r="G9" s="283">
        <f t="shared" si="0"/>
        <v>0</v>
      </c>
      <c r="H9" s="281">
        <f t="shared" si="0"/>
        <v>0</v>
      </c>
    </row>
    <row r="10" spans="1:8" s="724" customFormat="1" x14ac:dyDescent="0.25">
      <c r="A10" s="677"/>
      <c r="B10" s="677"/>
      <c r="C10" s="440"/>
      <c r="D10" s="441"/>
      <c r="E10" s="442"/>
      <c r="F10" s="443"/>
      <c r="G10" s="443"/>
      <c r="H10" s="440"/>
    </row>
    <row r="11" spans="1:8" ht="18.75" x14ac:dyDescent="0.3">
      <c r="A11" s="1162" t="s">
        <v>14</v>
      </c>
      <c r="B11" s="1162"/>
      <c r="C11" s="1162"/>
      <c r="D11" s="1162"/>
      <c r="E11" s="1162"/>
      <c r="F11" s="1162"/>
      <c r="G11" s="1162"/>
      <c r="H11" s="1162"/>
    </row>
    <row r="12" spans="1:8" s="425" customFormat="1" ht="17.100000000000001" customHeight="1" x14ac:dyDescent="0.25">
      <c r="A12" s="1155" t="s">
        <v>2</v>
      </c>
      <c r="B12" s="1150" t="s">
        <v>76</v>
      </c>
      <c r="C12" s="270" t="s">
        <v>4</v>
      </c>
      <c r="D12" s="270" t="s">
        <v>5</v>
      </c>
      <c r="E12" s="270" t="s">
        <v>6</v>
      </c>
      <c r="F12" s="270" t="s">
        <v>7</v>
      </c>
      <c r="G12" s="270" t="s">
        <v>8</v>
      </c>
      <c r="H12" s="270" t="s">
        <v>9</v>
      </c>
    </row>
    <row r="13" spans="1:8" s="425" customFormat="1" ht="17.100000000000001" customHeight="1" x14ac:dyDescent="0.25">
      <c r="A13" s="1156"/>
      <c r="B13" s="1151"/>
      <c r="C13" s="2" t="s">
        <v>10</v>
      </c>
      <c r="D13" s="2" t="s">
        <v>77</v>
      </c>
      <c r="E13" s="2" t="s">
        <v>78</v>
      </c>
      <c r="F13" s="53" t="s">
        <v>79</v>
      </c>
      <c r="G13" s="53" t="s">
        <v>79</v>
      </c>
      <c r="H13" s="2" t="s">
        <v>12</v>
      </c>
    </row>
    <row r="14" spans="1:8" s="425" customFormat="1" ht="17.100000000000001" customHeight="1" x14ac:dyDescent="0.25">
      <c r="A14" s="181">
        <v>1</v>
      </c>
      <c r="B14" s="19" t="s">
        <v>80</v>
      </c>
      <c r="C14" s="302">
        <f>'Office Major'!C62</f>
        <v>0</v>
      </c>
      <c r="D14" s="302">
        <f>'Office Major'!D62</f>
        <v>0</v>
      </c>
      <c r="E14" s="302">
        <f>'Office Major'!E62</f>
        <v>0</v>
      </c>
      <c r="F14" s="302">
        <f>'Office Major'!F62</f>
        <v>0</v>
      </c>
      <c r="G14" s="302">
        <f>'Office Major'!G62</f>
        <v>0</v>
      </c>
      <c r="H14" s="302">
        <f>'Office Major'!H62</f>
        <v>0</v>
      </c>
    </row>
    <row r="15" spans="1:8" s="425" customFormat="1" ht="17.100000000000001" customHeight="1" x14ac:dyDescent="0.25">
      <c r="A15" s="181">
        <v>2</v>
      </c>
      <c r="B15" s="19" t="s">
        <v>81</v>
      </c>
      <c r="C15" s="302">
        <f>'Office Major'!C179</f>
        <v>0</v>
      </c>
      <c r="D15" s="302">
        <f>'Office Major'!D179</f>
        <v>0</v>
      </c>
      <c r="E15" s="302">
        <f>'Office Major'!E179</f>
        <v>0</v>
      </c>
      <c r="F15" s="302">
        <f>'Office Major'!F179</f>
        <v>0</v>
      </c>
      <c r="G15" s="302">
        <f>'Office Major'!G179</f>
        <v>0</v>
      </c>
      <c r="H15" s="302">
        <f>'Office Major'!H179</f>
        <v>0</v>
      </c>
    </row>
    <row r="16" spans="1:8" s="425" customFormat="1" ht="17.100000000000001" customHeight="1" x14ac:dyDescent="0.25">
      <c r="A16" s="181">
        <v>3</v>
      </c>
      <c r="B16" s="19" t="s">
        <v>82</v>
      </c>
      <c r="C16" s="181">
        <f>'Office Major'!C228</f>
        <v>0</v>
      </c>
      <c r="D16" s="181">
        <f>'Office Major'!D228</f>
        <v>0</v>
      </c>
      <c r="E16" s="181">
        <f>'Office Major'!E228</f>
        <v>0</v>
      </c>
      <c r="F16" s="181">
        <f>'Office Major'!F228</f>
        <v>0</v>
      </c>
      <c r="G16" s="181">
        <f>'Office Major'!G228</f>
        <v>0</v>
      </c>
      <c r="H16" s="181">
        <f>'Office Major'!H228</f>
        <v>0</v>
      </c>
    </row>
    <row r="17" spans="1:8" s="425" customFormat="1" ht="17.100000000000001" customHeight="1" x14ac:dyDescent="0.25">
      <c r="A17" s="1152" t="s">
        <v>49</v>
      </c>
      <c r="B17" s="1153"/>
      <c r="C17" s="281">
        <f t="shared" ref="C17:H17" si="1">SUM(C14:C16)</f>
        <v>0</v>
      </c>
      <c r="D17" s="282">
        <f t="shared" si="1"/>
        <v>0</v>
      </c>
      <c r="E17" s="438">
        <f t="shared" si="1"/>
        <v>0</v>
      </c>
      <c r="F17" s="283">
        <f t="shared" si="1"/>
        <v>0</v>
      </c>
      <c r="G17" s="283">
        <f t="shared" si="1"/>
        <v>0</v>
      </c>
      <c r="H17" s="281">
        <f t="shared" si="1"/>
        <v>0</v>
      </c>
    </row>
    <row r="18" spans="1:8" s="425" customFormat="1" ht="17.100000000000001" customHeight="1" x14ac:dyDescent="0.25">
      <c r="A18" s="439"/>
      <c r="B18" s="439"/>
      <c r="C18" s="440"/>
      <c r="D18" s="441"/>
      <c r="E18" s="442"/>
      <c r="F18" s="443"/>
      <c r="G18" s="443"/>
      <c r="H18" s="440"/>
    </row>
    <row r="19" spans="1:8" s="425" customFormat="1" ht="17.100000000000001" customHeight="1" x14ac:dyDescent="0.25">
      <c r="A19" s="1164" t="s">
        <v>462</v>
      </c>
      <c r="B19" s="1164"/>
      <c r="C19" s="1164"/>
      <c r="D19" s="1164"/>
      <c r="E19" s="1164"/>
      <c r="F19" s="1164"/>
      <c r="G19" s="1164"/>
      <c r="H19" s="1164"/>
    </row>
    <row r="20" spans="1:8" s="425" customFormat="1" ht="17.100000000000001" customHeight="1" x14ac:dyDescent="0.25">
      <c r="A20" s="143"/>
      <c r="B20" s="143"/>
      <c r="C20" s="144"/>
      <c r="D20" s="145"/>
      <c r="E20" s="143"/>
      <c r="F20" s="143"/>
      <c r="G20" s="143"/>
      <c r="H20" s="143"/>
    </row>
    <row r="21" spans="1:8" s="425" customFormat="1" ht="17.100000000000001" customHeight="1" x14ac:dyDescent="0.25">
      <c r="A21" s="1155" t="s">
        <v>2</v>
      </c>
      <c r="B21" s="1150" t="s">
        <v>76</v>
      </c>
      <c r="C21" s="676" t="s">
        <v>4</v>
      </c>
      <c r="D21" s="676" t="s">
        <v>5</v>
      </c>
      <c r="E21" s="676" t="s">
        <v>6</v>
      </c>
      <c r="F21" s="676" t="s">
        <v>7</v>
      </c>
      <c r="G21" s="676" t="s">
        <v>8</v>
      </c>
      <c r="H21" s="676" t="s">
        <v>9</v>
      </c>
    </row>
    <row r="22" spans="1:8" s="425" customFormat="1" ht="17.100000000000001" customHeight="1" x14ac:dyDescent="0.25">
      <c r="A22" s="1156"/>
      <c r="B22" s="1151"/>
      <c r="C22" s="2" t="s">
        <v>10</v>
      </c>
      <c r="D22" s="2" t="s">
        <v>77</v>
      </c>
      <c r="E22" s="2" t="s">
        <v>78</v>
      </c>
      <c r="F22" s="53" t="s">
        <v>79</v>
      </c>
      <c r="G22" s="53" t="s">
        <v>79</v>
      </c>
      <c r="H22" s="2" t="s">
        <v>12</v>
      </c>
    </row>
    <row r="23" spans="1:8" s="425" customFormat="1" ht="17.100000000000001" customHeight="1" x14ac:dyDescent="0.25">
      <c r="A23" s="181">
        <v>1</v>
      </c>
      <c r="B23" s="19" t="s">
        <v>91</v>
      </c>
      <c r="C23" s="181">
        <f>'Office Major'!C15</f>
        <v>2</v>
      </c>
      <c r="D23" s="181">
        <f>'Office Major'!D15</f>
        <v>9.8000000000000007</v>
      </c>
      <c r="E23" s="181">
        <f>'Office Major'!E15</f>
        <v>0</v>
      </c>
      <c r="F23" s="181">
        <f>'Office Major'!F15</f>
        <v>0</v>
      </c>
      <c r="G23" s="181">
        <f>'Office Major'!G15</f>
        <v>0</v>
      </c>
      <c r="H23" s="181">
        <f>'Office Major'!H15</f>
        <v>0</v>
      </c>
    </row>
    <row r="24" spans="1:8" s="425" customFormat="1" ht="17.100000000000001" customHeight="1" x14ac:dyDescent="0.25">
      <c r="A24" s="1163" t="s">
        <v>49</v>
      </c>
      <c r="B24" s="1163"/>
      <c r="C24" s="281">
        <f t="shared" ref="C24:H24" si="2">SUM(C22:C23)</f>
        <v>2</v>
      </c>
      <c r="D24" s="282">
        <f t="shared" si="2"/>
        <v>9.8000000000000007</v>
      </c>
      <c r="E24" s="438">
        <f t="shared" si="2"/>
        <v>0</v>
      </c>
      <c r="F24" s="283">
        <f t="shared" si="2"/>
        <v>0</v>
      </c>
      <c r="G24" s="283">
        <f t="shared" si="2"/>
        <v>0</v>
      </c>
      <c r="H24" s="281">
        <f t="shared" si="2"/>
        <v>0</v>
      </c>
    </row>
    <row r="25" spans="1:8" s="425" customFormat="1" ht="17.100000000000001" customHeight="1" x14ac:dyDescent="0.25">
      <c r="A25" s="677"/>
      <c r="B25" s="677"/>
      <c r="C25" s="440"/>
      <c r="D25" s="441"/>
      <c r="E25" s="442"/>
      <c r="F25" s="443"/>
      <c r="G25" s="443"/>
      <c r="H25" s="440"/>
    </row>
    <row r="26" spans="1:8" s="425" customFormat="1" ht="17.100000000000001" customHeight="1" x14ac:dyDescent="0.25">
      <c r="A26" s="1164" t="s">
        <v>395</v>
      </c>
      <c r="B26" s="1164"/>
      <c r="C26" s="1164"/>
      <c r="D26" s="1164"/>
      <c r="E26" s="1164"/>
      <c r="F26" s="1164"/>
      <c r="G26" s="1164"/>
      <c r="H26" s="1164"/>
    </row>
    <row r="27" spans="1:8" s="425" customFormat="1" ht="17.100000000000001" customHeight="1" x14ac:dyDescent="0.25">
      <c r="A27" s="143"/>
      <c r="B27" s="143"/>
      <c r="C27" s="144"/>
      <c r="D27" s="145"/>
      <c r="E27" s="143"/>
      <c r="F27" s="143"/>
      <c r="G27" s="143"/>
      <c r="H27" s="143"/>
    </row>
    <row r="28" spans="1:8" s="425" customFormat="1" ht="17.100000000000001" customHeight="1" x14ac:dyDescent="0.25">
      <c r="A28" s="1155" t="s">
        <v>2</v>
      </c>
      <c r="B28" s="1150" t="s">
        <v>76</v>
      </c>
      <c r="C28" s="270" t="s">
        <v>4</v>
      </c>
      <c r="D28" s="270" t="s">
        <v>5</v>
      </c>
      <c r="E28" s="270" t="s">
        <v>6</v>
      </c>
      <c r="F28" s="270" t="s">
        <v>7</v>
      </c>
      <c r="G28" s="270" t="s">
        <v>8</v>
      </c>
      <c r="H28" s="270" t="s">
        <v>9</v>
      </c>
    </row>
    <row r="29" spans="1:8" s="425" customFormat="1" ht="17.100000000000001" customHeight="1" x14ac:dyDescent="0.25">
      <c r="A29" s="1156"/>
      <c r="B29" s="1151"/>
      <c r="C29" s="2" t="s">
        <v>10</v>
      </c>
      <c r="D29" s="2" t="s">
        <v>77</v>
      </c>
      <c r="E29" s="2" t="s">
        <v>78</v>
      </c>
      <c r="F29" s="53" t="s">
        <v>79</v>
      </c>
      <c r="G29" s="53" t="s">
        <v>79</v>
      </c>
      <c r="H29" s="2" t="s">
        <v>12</v>
      </c>
    </row>
    <row r="30" spans="1:8" s="425" customFormat="1" ht="17.100000000000001" customHeight="1" x14ac:dyDescent="0.25">
      <c r="A30" s="181">
        <v>1</v>
      </c>
      <c r="B30" s="19" t="s">
        <v>82</v>
      </c>
      <c r="C30" s="181">
        <f>'Office Major'!C227</f>
        <v>1</v>
      </c>
      <c r="D30" s="181">
        <f>'Office Major'!D227</f>
        <v>123.2</v>
      </c>
      <c r="E30" s="181">
        <f>'Office Major'!E227</f>
        <v>0</v>
      </c>
      <c r="F30" s="181">
        <f>'Office Major'!F227</f>
        <v>0</v>
      </c>
      <c r="G30" s="181">
        <f>'Office Major'!G227</f>
        <v>123200</v>
      </c>
      <c r="H30" s="181">
        <f>'Office Major'!H227</f>
        <v>1</v>
      </c>
    </row>
    <row r="31" spans="1:8" s="425" customFormat="1" ht="17.100000000000001" customHeight="1" x14ac:dyDescent="0.25">
      <c r="A31" s="1163" t="s">
        <v>49</v>
      </c>
      <c r="B31" s="1163"/>
      <c r="C31" s="281">
        <f t="shared" ref="C31:H31" si="3">SUM(C29:C30)</f>
        <v>1</v>
      </c>
      <c r="D31" s="282">
        <f t="shared" si="3"/>
        <v>123.2</v>
      </c>
      <c r="E31" s="438">
        <f t="shared" si="3"/>
        <v>0</v>
      </c>
      <c r="F31" s="283">
        <f t="shared" si="3"/>
        <v>0</v>
      </c>
      <c r="G31" s="283">
        <f t="shared" si="3"/>
        <v>123200</v>
      </c>
      <c r="H31" s="281">
        <f t="shared" si="3"/>
        <v>1</v>
      </c>
    </row>
    <row r="32" spans="1:8" s="425" customFormat="1" ht="17.100000000000001" customHeight="1" x14ac:dyDescent="0.25">
      <c r="A32" s="439"/>
      <c r="B32" s="439"/>
      <c r="C32" s="440"/>
      <c r="D32" s="441"/>
      <c r="E32" s="442"/>
      <c r="F32" s="443"/>
      <c r="G32" s="443"/>
      <c r="H32" s="440"/>
    </row>
    <row r="33" spans="1:8" s="425" customFormat="1" ht="17.100000000000001" customHeight="1" x14ac:dyDescent="0.25">
      <c r="A33" s="1154" t="s">
        <v>466</v>
      </c>
      <c r="B33" s="1154"/>
      <c r="C33" s="1154"/>
      <c r="D33" s="1154"/>
      <c r="E33" s="1154"/>
      <c r="F33" s="1154"/>
      <c r="G33" s="1154"/>
      <c r="H33" s="1154"/>
    </row>
    <row r="34" spans="1:8" s="425" customFormat="1" ht="17.100000000000001" customHeight="1" x14ac:dyDescent="0.25">
      <c r="A34" s="1155" t="s">
        <v>2</v>
      </c>
      <c r="B34" s="1150" t="s">
        <v>76</v>
      </c>
      <c r="C34" s="697" t="s">
        <v>4</v>
      </c>
      <c r="D34" s="697" t="s">
        <v>5</v>
      </c>
      <c r="E34" s="697" t="s">
        <v>6</v>
      </c>
      <c r="F34" s="697" t="s">
        <v>7</v>
      </c>
      <c r="G34" s="697" t="s">
        <v>8</v>
      </c>
      <c r="H34" s="697" t="s">
        <v>9</v>
      </c>
    </row>
    <row r="35" spans="1:8" s="425" customFormat="1" ht="17.100000000000001" customHeight="1" x14ac:dyDescent="0.25">
      <c r="A35" s="1156"/>
      <c r="B35" s="1151"/>
      <c r="C35" s="2" t="s">
        <v>10</v>
      </c>
      <c r="D35" s="2" t="s">
        <v>77</v>
      </c>
      <c r="E35" s="2" t="s">
        <v>78</v>
      </c>
      <c r="F35" s="53" t="s">
        <v>79</v>
      </c>
      <c r="G35" s="53" t="s">
        <v>79</v>
      </c>
      <c r="H35" s="2" t="s">
        <v>12</v>
      </c>
    </row>
    <row r="36" spans="1:8" s="425" customFormat="1" ht="17.100000000000001" customHeight="1" x14ac:dyDescent="0.25">
      <c r="A36" s="181">
        <v>1</v>
      </c>
      <c r="B36" s="19" t="s">
        <v>467</v>
      </c>
      <c r="C36" s="675">
        <f>'Office Major'!C146</f>
        <v>1</v>
      </c>
      <c r="D36" s="675">
        <f>'Office Major'!D146</f>
        <v>4.05</v>
      </c>
      <c r="E36" s="675">
        <f>'Office Major'!E146</f>
        <v>0</v>
      </c>
      <c r="F36" s="675">
        <f>'Office Major'!F146</f>
        <v>0</v>
      </c>
      <c r="G36" s="675">
        <f>'Office Major'!G146</f>
        <v>6100</v>
      </c>
      <c r="H36" s="675">
        <f>'Office Major'!H146</f>
        <v>0</v>
      </c>
    </row>
    <row r="37" spans="1:8" s="425" customFormat="1" ht="17.100000000000001" customHeight="1" x14ac:dyDescent="0.25">
      <c r="A37" s="1152" t="s">
        <v>49</v>
      </c>
      <c r="B37" s="1153"/>
      <c r="C37" s="281">
        <f t="shared" ref="C37:H37" si="4">SUM(C36:C36)</f>
        <v>1</v>
      </c>
      <c r="D37" s="282">
        <f t="shared" si="4"/>
        <v>4.05</v>
      </c>
      <c r="E37" s="283">
        <f t="shared" si="4"/>
        <v>0</v>
      </c>
      <c r="F37" s="283">
        <f t="shared" si="4"/>
        <v>0</v>
      </c>
      <c r="G37" s="283">
        <f t="shared" si="4"/>
        <v>6100</v>
      </c>
      <c r="H37" s="281">
        <f t="shared" si="4"/>
        <v>0</v>
      </c>
    </row>
    <row r="38" spans="1:8" s="425" customFormat="1" ht="17.100000000000001" customHeight="1" x14ac:dyDescent="0.25">
      <c r="A38" s="677"/>
      <c r="B38" s="677"/>
      <c r="C38" s="440"/>
      <c r="D38" s="441"/>
      <c r="E38" s="443"/>
      <c r="F38" s="443"/>
      <c r="G38" s="443"/>
      <c r="H38" s="440"/>
    </row>
    <row r="39" spans="1:8" s="425" customFormat="1" ht="17.100000000000001" customHeight="1" x14ac:dyDescent="0.25">
      <c r="A39" s="1154" t="s">
        <v>464</v>
      </c>
      <c r="B39" s="1154"/>
      <c r="C39" s="1154"/>
      <c r="D39" s="1154"/>
      <c r="E39" s="1154"/>
      <c r="F39" s="1154"/>
      <c r="G39" s="1154"/>
      <c r="H39" s="1154"/>
    </row>
    <row r="40" spans="1:8" s="425" customFormat="1" ht="17.100000000000001" customHeight="1" x14ac:dyDescent="0.25">
      <c r="A40" s="1155" t="s">
        <v>2</v>
      </c>
      <c r="B40" s="1150" t="s">
        <v>76</v>
      </c>
      <c r="C40" s="676" t="s">
        <v>4</v>
      </c>
      <c r="D40" s="676" t="s">
        <v>5</v>
      </c>
      <c r="E40" s="676" t="s">
        <v>6</v>
      </c>
      <c r="F40" s="676" t="s">
        <v>7</v>
      </c>
      <c r="G40" s="676" t="s">
        <v>8</v>
      </c>
      <c r="H40" s="676" t="s">
        <v>9</v>
      </c>
    </row>
    <row r="41" spans="1:8" s="425" customFormat="1" ht="17.100000000000001" customHeight="1" x14ac:dyDescent="0.25">
      <c r="A41" s="1156"/>
      <c r="B41" s="1151"/>
      <c r="C41" s="2" t="s">
        <v>10</v>
      </c>
      <c r="D41" s="2" t="s">
        <v>77</v>
      </c>
      <c r="E41" s="2" t="s">
        <v>78</v>
      </c>
      <c r="F41" s="53" t="s">
        <v>79</v>
      </c>
      <c r="G41" s="53" t="s">
        <v>79</v>
      </c>
      <c r="H41" s="2" t="s">
        <v>12</v>
      </c>
    </row>
    <row r="42" spans="1:8" s="425" customFormat="1" ht="17.100000000000001" customHeight="1" x14ac:dyDescent="0.25">
      <c r="A42" s="181">
        <v>1</v>
      </c>
      <c r="B42" s="19" t="s">
        <v>91</v>
      </c>
      <c r="C42" s="223">
        <f>'Office Major'!C16</f>
        <v>0</v>
      </c>
      <c r="D42" s="223">
        <f>'Office Major'!D16</f>
        <v>0</v>
      </c>
      <c r="E42" s="223">
        <f>'Office Major'!E16</f>
        <v>0</v>
      </c>
      <c r="F42" s="223">
        <f>'Office Major'!F16</f>
        <v>0</v>
      </c>
      <c r="G42" s="223">
        <f>'Office Major'!G16</f>
        <v>0</v>
      </c>
      <c r="H42" s="223">
        <f>'Office Major'!H16</f>
        <v>0</v>
      </c>
    </row>
    <row r="43" spans="1:8" s="425" customFormat="1" ht="17.100000000000001" customHeight="1" x14ac:dyDescent="0.25">
      <c r="A43" s="1165" t="s">
        <v>49</v>
      </c>
      <c r="B43" s="1166"/>
      <c r="C43" s="678">
        <f t="shared" ref="C43:H43" si="5">SUM(C42:C42)</f>
        <v>0</v>
      </c>
      <c r="D43" s="679">
        <f t="shared" si="5"/>
        <v>0</v>
      </c>
      <c r="E43" s="680">
        <f t="shared" si="5"/>
        <v>0</v>
      </c>
      <c r="F43" s="680">
        <f t="shared" si="5"/>
        <v>0</v>
      </c>
      <c r="G43" s="680">
        <f t="shared" si="5"/>
        <v>0</v>
      </c>
      <c r="H43" s="678">
        <f t="shared" si="5"/>
        <v>0</v>
      </c>
    </row>
    <row r="44" spans="1:8" s="425" customFormat="1" ht="17.100000000000001" customHeight="1" x14ac:dyDescent="0.25">
      <c r="A44" s="681"/>
      <c r="B44" s="681"/>
      <c r="C44" s="682"/>
      <c r="D44" s="683"/>
      <c r="E44" s="684"/>
      <c r="F44" s="684"/>
      <c r="G44" s="684"/>
      <c r="H44" s="682"/>
    </row>
    <row r="45" spans="1:8" s="425" customFormat="1" ht="17.100000000000001" customHeight="1" x14ac:dyDescent="0.25">
      <c r="A45" s="1154" t="s">
        <v>15</v>
      </c>
      <c r="B45" s="1154"/>
      <c r="C45" s="1154"/>
      <c r="D45" s="1154"/>
      <c r="E45" s="1154"/>
      <c r="F45" s="1154"/>
      <c r="G45" s="1154"/>
      <c r="H45" s="1154"/>
    </row>
    <row r="46" spans="1:8" s="425" customFormat="1" ht="17.100000000000001" customHeight="1" x14ac:dyDescent="0.25">
      <c r="A46" s="1155" t="s">
        <v>2</v>
      </c>
      <c r="B46" s="1150" t="s">
        <v>76</v>
      </c>
      <c r="C46" s="270" t="s">
        <v>4</v>
      </c>
      <c r="D46" s="270" t="s">
        <v>5</v>
      </c>
      <c r="E46" s="270" t="s">
        <v>6</v>
      </c>
      <c r="F46" s="270" t="s">
        <v>7</v>
      </c>
      <c r="G46" s="270" t="s">
        <v>8</v>
      </c>
      <c r="H46" s="270" t="s">
        <v>9</v>
      </c>
    </row>
    <row r="47" spans="1:8" s="425" customFormat="1" ht="17.100000000000001" customHeight="1" x14ac:dyDescent="0.25">
      <c r="A47" s="1156"/>
      <c r="B47" s="1151"/>
      <c r="C47" s="2" t="s">
        <v>10</v>
      </c>
      <c r="D47" s="2" t="s">
        <v>77</v>
      </c>
      <c r="E47" s="2" t="s">
        <v>78</v>
      </c>
      <c r="F47" s="53" t="s">
        <v>79</v>
      </c>
      <c r="G47" s="53" t="s">
        <v>79</v>
      </c>
      <c r="H47" s="2" t="s">
        <v>12</v>
      </c>
    </row>
    <row r="48" spans="1:8" s="425" customFormat="1" ht="17.100000000000001" customHeight="1" x14ac:dyDescent="0.25">
      <c r="A48" s="181">
        <v>1</v>
      </c>
      <c r="B48" s="234" t="s">
        <v>83</v>
      </c>
      <c r="C48" s="223">
        <f>'Office Major'!C123</f>
        <v>3</v>
      </c>
      <c r="D48" s="223">
        <f>'Office Major'!D123</f>
        <v>706.75</v>
      </c>
      <c r="E48" s="223">
        <f>'Office Major'!E123</f>
        <v>1107920</v>
      </c>
      <c r="F48" s="223">
        <f>'Office Major'!F123</f>
        <v>276980000</v>
      </c>
      <c r="G48" s="223">
        <f>'Office Major'!G123</f>
        <v>392419000</v>
      </c>
      <c r="H48" s="223">
        <f>'Office Major'!H123</f>
        <v>1760</v>
      </c>
    </row>
    <row r="49" spans="1:8" s="425" customFormat="1" ht="17.100000000000001" customHeight="1" x14ac:dyDescent="0.25">
      <c r="A49" s="670">
        <v>2</v>
      </c>
      <c r="B49" s="478" t="s">
        <v>652</v>
      </c>
      <c r="C49" s="223">
        <f>'Office Major'!C201</f>
        <v>1</v>
      </c>
      <c r="D49" s="223">
        <f>'Office Major'!D201</f>
        <v>63</v>
      </c>
      <c r="E49" s="223">
        <f>'Office Major'!E201</f>
        <v>0</v>
      </c>
      <c r="F49" s="223">
        <f>'Office Major'!F201</f>
        <v>0</v>
      </c>
      <c r="G49" s="223">
        <f>'Office Major'!G201</f>
        <v>591773</v>
      </c>
      <c r="H49" s="223">
        <f>'Office Major'!H201</f>
        <v>0</v>
      </c>
    </row>
    <row r="50" spans="1:8" s="425" customFormat="1" ht="17.100000000000001" customHeight="1" x14ac:dyDescent="0.25">
      <c r="A50" s="1152" t="s">
        <v>49</v>
      </c>
      <c r="B50" s="1153"/>
      <c r="C50" s="281">
        <f>SUM(C48:C49)</f>
        <v>4</v>
      </c>
      <c r="D50" s="281">
        <f t="shared" ref="D50:H50" si="6">SUM(D48:D49)</f>
        <v>769.75</v>
      </c>
      <c r="E50" s="281">
        <f t="shared" si="6"/>
        <v>1107920</v>
      </c>
      <c r="F50" s="281">
        <f t="shared" si="6"/>
        <v>276980000</v>
      </c>
      <c r="G50" s="281">
        <f t="shared" si="6"/>
        <v>393010773</v>
      </c>
      <c r="H50" s="281">
        <f t="shared" si="6"/>
        <v>1760</v>
      </c>
    </row>
    <row r="51" spans="1:8" s="425" customFormat="1" ht="17.100000000000001" customHeight="1" x14ac:dyDescent="0.25">
      <c r="A51" s="143"/>
      <c r="B51" s="143"/>
      <c r="C51" s="144"/>
      <c r="D51" s="145"/>
      <c r="E51" s="143"/>
      <c r="F51" s="143"/>
      <c r="G51" s="143"/>
      <c r="H51" s="143"/>
    </row>
    <row r="52" spans="1:8" s="425" customFormat="1" ht="17.100000000000001" customHeight="1" x14ac:dyDescent="0.25">
      <c r="A52" s="1154" t="s">
        <v>84</v>
      </c>
      <c r="B52" s="1154"/>
      <c r="C52" s="1154"/>
      <c r="D52" s="1154"/>
      <c r="E52" s="1154"/>
      <c r="F52" s="1154"/>
      <c r="G52" s="1154"/>
      <c r="H52" s="1154"/>
    </row>
    <row r="53" spans="1:8" s="425" customFormat="1" ht="17.100000000000001" customHeight="1" x14ac:dyDescent="0.25">
      <c r="A53" s="1155" t="s">
        <v>2</v>
      </c>
      <c r="B53" s="1150" t="s">
        <v>76</v>
      </c>
      <c r="C53" s="270" t="s">
        <v>4</v>
      </c>
      <c r="D53" s="270" t="s">
        <v>5</v>
      </c>
      <c r="E53" s="270" t="s">
        <v>6</v>
      </c>
      <c r="F53" s="270" t="s">
        <v>7</v>
      </c>
      <c r="G53" s="270" t="s">
        <v>8</v>
      </c>
      <c r="H53" s="270" t="s">
        <v>9</v>
      </c>
    </row>
    <row r="54" spans="1:8" s="425" customFormat="1" ht="17.100000000000001" customHeight="1" x14ac:dyDescent="0.25">
      <c r="A54" s="1156"/>
      <c r="B54" s="1151"/>
      <c r="C54" s="2" t="s">
        <v>10</v>
      </c>
      <c r="D54" s="2" t="s">
        <v>77</v>
      </c>
      <c r="E54" s="2" t="s">
        <v>78</v>
      </c>
      <c r="F54" s="53" t="s">
        <v>79</v>
      </c>
      <c r="G54" s="53" t="s">
        <v>79</v>
      </c>
      <c r="H54" s="2" t="s">
        <v>12</v>
      </c>
    </row>
    <row r="55" spans="1:8" s="425" customFormat="1" ht="17.100000000000001" customHeight="1" x14ac:dyDescent="0.25">
      <c r="A55" s="181">
        <v>1</v>
      </c>
      <c r="B55" s="234" t="s">
        <v>85</v>
      </c>
      <c r="C55" s="181">
        <f>'Office Major'!C26</f>
        <v>0</v>
      </c>
      <c r="D55" s="181">
        <f>'Office Major'!D26</f>
        <v>0</v>
      </c>
      <c r="E55" s="181">
        <f>'Office Major'!E26</f>
        <v>0</v>
      </c>
      <c r="F55" s="181">
        <f>'Office Major'!F26</f>
        <v>0</v>
      </c>
      <c r="G55" s="181">
        <f>'Office Major'!G26</f>
        <v>0</v>
      </c>
      <c r="H55" s="181">
        <f>'Office Major'!H26</f>
        <v>0</v>
      </c>
    </row>
    <row r="56" spans="1:8" s="425" customFormat="1" ht="17.100000000000001" customHeight="1" x14ac:dyDescent="0.25">
      <c r="A56" s="181">
        <v>2</v>
      </c>
      <c r="B56" s="234" t="s">
        <v>80</v>
      </c>
      <c r="C56" s="181">
        <f>'Office Major'!C64</f>
        <v>2</v>
      </c>
      <c r="D56" s="181">
        <f>'Office Major'!D64</f>
        <v>1989.885</v>
      </c>
      <c r="E56" s="181">
        <f>'Office Major'!E64</f>
        <v>5552267</v>
      </c>
      <c r="F56" s="181">
        <f>'Office Major'!F64</f>
        <v>26095654900</v>
      </c>
      <c r="G56" s="181">
        <f>'Office Major'!G64</f>
        <v>757959540</v>
      </c>
      <c r="H56" s="181">
        <f>'Office Major'!H64</f>
        <v>1100</v>
      </c>
    </row>
    <row r="57" spans="1:8" s="425" customFormat="1" ht="17.100000000000001" customHeight="1" x14ac:dyDescent="0.25">
      <c r="A57" s="181">
        <v>3</v>
      </c>
      <c r="B57" s="234" t="s">
        <v>86</v>
      </c>
      <c r="C57" s="181">
        <f>'Office Major'!C102</f>
        <v>2</v>
      </c>
      <c r="D57" s="181">
        <f>'Office Major'!D102</f>
        <v>134.09</v>
      </c>
      <c r="E57" s="181">
        <f>'Office Major'!E102</f>
        <v>11338.5</v>
      </c>
      <c r="F57" s="181">
        <f>'Office Major'!F102</f>
        <v>0</v>
      </c>
      <c r="G57" s="181">
        <f>'Office Major'!G102</f>
        <v>15502</v>
      </c>
      <c r="H57" s="181">
        <f>'Office Major'!H102</f>
        <v>17</v>
      </c>
    </row>
    <row r="58" spans="1:8" s="425" customFormat="1" ht="17.100000000000001" customHeight="1" x14ac:dyDescent="0.25">
      <c r="A58" s="181">
        <v>4</v>
      </c>
      <c r="B58" s="19" t="s">
        <v>83</v>
      </c>
      <c r="C58" s="223">
        <f>'Office Major'!C125</f>
        <v>6</v>
      </c>
      <c r="D58" s="223">
        <f>'Office Major'!D125</f>
        <v>86.47</v>
      </c>
      <c r="E58" s="223">
        <f>'Office Major'!E125</f>
        <v>28996</v>
      </c>
      <c r="F58" s="223">
        <f>'Office Major'!F125</f>
        <v>8263860</v>
      </c>
      <c r="G58" s="223">
        <f>'Office Major'!G125</f>
        <v>1331000</v>
      </c>
      <c r="H58" s="223">
        <f>'Office Major'!H125</f>
        <v>18</v>
      </c>
    </row>
    <row r="59" spans="1:8" s="425" customFormat="1" ht="17.100000000000001" customHeight="1" x14ac:dyDescent="0.25">
      <c r="A59" s="181">
        <v>5</v>
      </c>
      <c r="B59" s="234" t="s">
        <v>87</v>
      </c>
      <c r="C59" s="297">
        <f>'Office Major'!C145</f>
        <v>2</v>
      </c>
      <c r="D59" s="297">
        <f>'Office Major'!D145</f>
        <v>9.15</v>
      </c>
      <c r="E59" s="297">
        <f>'Office Major'!E145</f>
        <v>3729.58</v>
      </c>
      <c r="F59" s="297">
        <f>'Office Major'!F145</f>
        <v>1062930</v>
      </c>
      <c r="G59" s="297">
        <f>'Office Major'!G145</f>
        <v>229411.1</v>
      </c>
      <c r="H59" s="297">
        <f>'Office Major'!H145</f>
        <v>10</v>
      </c>
    </row>
    <row r="60" spans="1:8" s="425" customFormat="1" ht="17.100000000000001" customHeight="1" x14ac:dyDescent="0.25">
      <c r="A60" s="181">
        <v>6</v>
      </c>
      <c r="B60" s="234" t="s">
        <v>88</v>
      </c>
      <c r="C60" s="297">
        <f>'Office Major'!C169</f>
        <v>3</v>
      </c>
      <c r="D60" s="297">
        <f>'Office Major'!D169</f>
        <v>229.03</v>
      </c>
      <c r="E60" s="297">
        <f>'Office Major'!E169</f>
        <v>27180.01</v>
      </c>
      <c r="F60" s="297">
        <f>'Office Major'!F169</f>
        <v>0</v>
      </c>
      <c r="G60" s="297">
        <f>'Office Major'!G169</f>
        <v>8630247</v>
      </c>
      <c r="H60" s="297">
        <f>'Office Major'!H169</f>
        <v>0</v>
      </c>
    </row>
    <row r="61" spans="1:8" s="425" customFormat="1" ht="17.100000000000001" customHeight="1" x14ac:dyDescent="0.25">
      <c r="A61" s="1152" t="s">
        <v>49</v>
      </c>
      <c r="B61" s="1153"/>
      <c r="C61" s="281">
        <f t="shared" ref="C61:H61" si="7">SUM(C55:C60)</f>
        <v>15</v>
      </c>
      <c r="D61" s="282">
        <f t="shared" si="7"/>
        <v>2448.625</v>
      </c>
      <c r="E61" s="283">
        <f t="shared" si="7"/>
        <v>5623511.0899999999</v>
      </c>
      <c r="F61" s="283">
        <f t="shared" si="7"/>
        <v>26104981690</v>
      </c>
      <c r="G61" s="283">
        <f t="shared" si="7"/>
        <v>768165700.10000002</v>
      </c>
      <c r="H61" s="281">
        <f t="shared" si="7"/>
        <v>1145</v>
      </c>
    </row>
    <row r="62" spans="1:8" s="425" customFormat="1" ht="17.100000000000001" customHeight="1" x14ac:dyDescent="0.25">
      <c r="A62" s="444"/>
      <c r="B62" s="445"/>
      <c r="C62" s="446"/>
      <c r="D62" s="447"/>
      <c r="E62" s="448"/>
      <c r="F62" s="448"/>
      <c r="G62" s="448"/>
      <c r="H62" s="446"/>
    </row>
    <row r="63" spans="1:8" s="425" customFormat="1" ht="17.100000000000001" customHeight="1" x14ac:dyDescent="0.25">
      <c r="A63" s="1154" t="s">
        <v>380</v>
      </c>
      <c r="B63" s="1154"/>
      <c r="C63" s="1154"/>
      <c r="D63" s="1154"/>
      <c r="E63" s="1154"/>
      <c r="F63" s="1154"/>
      <c r="G63" s="1154"/>
      <c r="H63" s="1154"/>
    </row>
    <row r="64" spans="1:8" s="425" customFormat="1" ht="17.100000000000001" customHeight="1" x14ac:dyDescent="0.25">
      <c r="A64" s="1155" t="s">
        <v>2</v>
      </c>
      <c r="B64" s="1150" t="s">
        <v>76</v>
      </c>
      <c r="C64" s="270" t="s">
        <v>4</v>
      </c>
      <c r="D64" s="270" t="s">
        <v>5</v>
      </c>
      <c r="E64" s="270" t="s">
        <v>6</v>
      </c>
      <c r="F64" s="270" t="s">
        <v>7</v>
      </c>
      <c r="G64" s="270" t="s">
        <v>8</v>
      </c>
      <c r="H64" s="270" t="s">
        <v>9</v>
      </c>
    </row>
    <row r="65" spans="1:14" s="425" customFormat="1" ht="17.100000000000001" customHeight="1" x14ac:dyDescent="0.25">
      <c r="A65" s="1156"/>
      <c r="B65" s="1151"/>
      <c r="C65" s="2" t="s">
        <v>10</v>
      </c>
      <c r="D65" s="2" t="s">
        <v>77</v>
      </c>
      <c r="E65" s="2" t="s">
        <v>78</v>
      </c>
      <c r="F65" s="53" t="s">
        <v>79</v>
      </c>
      <c r="G65" s="53" t="s">
        <v>79</v>
      </c>
      <c r="H65" s="2" t="s">
        <v>12</v>
      </c>
    </row>
    <row r="66" spans="1:14" s="425" customFormat="1" ht="17.100000000000001" customHeight="1" x14ac:dyDescent="0.25">
      <c r="A66" s="181">
        <v>1</v>
      </c>
      <c r="B66" s="234" t="s">
        <v>80</v>
      </c>
      <c r="C66" s="64">
        <f>'Office Major'!C58</f>
        <v>1</v>
      </c>
      <c r="D66" s="64">
        <f>'Office Major'!D58</f>
        <v>1200</v>
      </c>
      <c r="E66" s="237">
        <f>'Office Major'!E58</f>
        <v>4795129</v>
      </c>
      <c r="F66" s="64">
        <f>'Office Major'!F58</f>
        <v>16782951500</v>
      </c>
      <c r="G66" s="64">
        <f>'Office Major'!G58</f>
        <v>14286952039</v>
      </c>
      <c r="H66" s="64">
        <f>'Office Major'!H58</f>
        <v>3600</v>
      </c>
    </row>
    <row r="67" spans="1:14" s="425" customFormat="1" ht="17.100000000000001" customHeight="1" x14ac:dyDescent="0.25">
      <c r="A67" s="181">
        <v>2</v>
      </c>
      <c r="B67" s="234" t="s">
        <v>89</v>
      </c>
      <c r="C67" s="158">
        <f>'Office Major'!C175</f>
        <v>0</v>
      </c>
      <c r="D67" s="158">
        <f>'Office Major'!D175</f>
        <v>0</v>
      </c>
      <c r="E67" s="158">
        <f>'Office Major'!E175</f>
        <v>0</v>
      </c>
      <c r="F67" s="158">
        <f>'Office Major'!F175</f>
        <v>0</v>
      </c>
      <c r="G67" s="158">
        <f>'Office Major'!G175</f>
        <v>0</v>
      </c>
      <c r="H67" s="158">
        <f>'Office Major'!H175</f>
        <v>0</v>
      </c>
    </row>
    <row r="68" spans="1:14" s="425" customFormat="1" ht="17.100000000000001" customHeight="1" x14ac:dyDescent="0.25">
      <c r="A68" s="181">
        <v>3</v>
      </c>
      <c r="B68" s="234" t="s">
        <v>82</v>
      </c>
      <c r="C68" s="148">
        <f>'Office Major'!C224</f>
        <v>0</v>
      </c>
      <c r="D68" s="148">
        <f>'Office Major'!D224</f>
        <v>0</v>
      </c>
      <c r="E68" s="148">
        <f>'Office Major'!E224</f>
        <v>0</v>
      </c>
      <c r="F68" s="148">
        <f>'Office Major'!F224</f>
        <v>0</v>
      </c>
      <c r="G68" s="148">
        <f>'Office Major'!G224</f>
        <v>0</v>
      </c>
      <c r="H68" s="148">
        <f>'Office Major'!H224</f>
        <v>0</v>
      </c>
    </row>
    <row r="69" spans="1:14" s="425" customFormat="1" ht="17.100000000000001" customHeight="1" x14ac:dyDescent="0.25">
      <c r="A69" s="181">
        <v>5</v>
      </c>
      <c r="B69" s="234" t="s">
        <v>91</v>
      </c>
      <c r="C69" s="155">
        <f>'Office Major'!C18</f>
        <v>1</v>
      </c>
      <c r="D69" s="155">
        <f>'Office Major'!D18</f>
        <v>480.45</v>
      </c>
      <c r="E69" s="155">
        <f>'Office Major'!E18</f>
        <v>657185</v>
      </c>
      <c r="F69" s="155">
        <f>'Office Major'!F18</f>
        <v>10514960000</v>
      </c>
      <c r="G69" s="155">
        <f>'Office Major'!G18</f>
        <v>959469632</v>
      </c>
      <c r="H69" s="155">
        <f>'Office Major'!H18</f>
        <v>380</v>
      </c>
    </row>
    <row r="70" spans="1:14" s="425" customFormat="1" ht="17.100000000000001" customHeight="1" x14ac:dyDescent="0.25">
      <c r="A70" s="1152" t="s">
        <v>49</v>
      </c>
      <c r="B70" s="1153"/>
      <c r="C70" s="281">
        <f t="shared" ref="C70:H70" si="8">SUM(C66:C69)</f>
        <v>2</v>
      </c>
      <c r="D70" s="282">
        <f t="shared" si="8"/>
        <v>1680.45</v>
      </c>
      <c r="E70" s="283">
        <f t="shared" si="8"/>
        <v>5452314</v>
      </c>
      <c r="F70" s="283">
        <f t="shared" si="8"/>
        <v>27297911500</v>
      </c>
      <c r="G70" s="283">
        <f t="shared" si="8"/>
        <v>15246421671</v>
      </c>
      <c r="H70" s="281">
        <f t="shared" si="8"/>
        <v>3980</v>
      </c>
      <c r="M70" s="426"/>
      <c r="N70" s="426"/>
    </row>
    <row r="71" spans="1:14" s="425" customFormat="1" ht="17.100000000000001" customHeight="1" x14ac:dyDescent="0.25">
      <c r="A71" s="444"/>
      <c r="B71" s="445"/>
      <c r="C71" s="446"/>
      <c r="D71" s="447"/>
      <c r="E71" s="448"/>
      <c r="F71" s="448"/>
      <c r="G71" s="448"/>
      <c r="H71" s="446"/>
    </row>
    <row r="72" spans="1:14" s="425" customFormat="1" ht="17.100000000000001" customHeight="1" x14ac:dyDescent="0.25">
      <c r="A72" s="1157" t="s">
        <v>397</v>
      </c>
      <c r="B72" s="1157"/>
      <c r="C72" s="1157"/>
      <c r="D72" s="1157"/>
      <c r="E72" s="1157"/>
      <c r="F72" s="1157"/>
      <c r="G72" s="1157"/>
      <c r="H72" s="1157"/>
      <c r="N72" s="426"/>
    </row>
    <row r="73" spans="1:14" s="425" customFormat="1" ht="17.100000000000001" customHeight="1" x14ac:dyDescent="0.25">
      <c r="A73" s="449"/>
      <c r="B73" s="450"/>
      <c r="C73" s="451"/>
      <c r="D73" s="452"/>
      <c r="E73" s="453"/>
      <c r="F73" s="453"/>
      <c r="G73" s="453"/>
      <c r="H73" s="451"/>
    </row>
    <row r="74" spans="1:14" s="425" customFormat="1" ht="17.100000000000001" customHeight="1" x14ac:dyDescent="0.25">
      <c r="A74" s="1155" t="s">
        <v>2</v>
      </c>
      <c r="B74" s="1150" t="s">
        <v>76</v>
      </c>
      <c r="C74" s="270" t="s">
        <v>4</v>
      </c>
      <c r="D74" s="270" t="s">
        <v>5</v>
      </c>
      <c r="E74" s="270" t="s">
        <v>6</v>
      </c>
      <c r="F74" s="270" t="s">
        <v>7</v>
      </c>
      <c r="G74" s="270" t="s">
        <v>8</v>
      </c>
      <c r="H74" s="270" t="s">
        <v>9</v>
      </c>
    </row>
    <row r="75" spans="1:14" s="425" customFormat="1" ht="17.100000000000001" customHeight="1" x14ac:dyDescent="0.25">
      <c r="A75" s="1156"/>
      <c r="B75" s="1151"/>
      <c r="C75" s="2" t="s">
        <v>10</v>
      </c>
      <c r="D75" s="2" t="s">
        <v>77</v>
      </c>
      <c r="E75" s="2" t="s">
        <v>78</v>
      </c>
      <c r="F75" s="53" t="s">
        <v>79</v>
      </c>
      <c r="G75" s="53" t="s">
        <v>79</v>
      </c>
      <c r="H75" s="2" t="s">
        <v>12</v>
      </c>
    </row>
    <row r="76" spans="1:14" s="425" customFormat="1" ht="17.100000000000001" customHeight="1" x14ac:dyDescent="0.25">
      <c r="A76" s="181">
        <v>1</v>
      </c>
      <c r="B76" s="234" t="s">
        <v>89</v>
      </c>
      <c r="C76" s="313">
        <f>'Office Major'!C176</f>
        <v>3</v>
      </c>
      <c r="D76" s="313">
        <f>'Office Major'!D176</f>
        <v>1725.8225</v>
      </c>
      <c r="E76" s="313">
        <f>'Office Major'!E176</f>
        <v>188448</v>
      </c>
      <c r="F76" s="313">
        <f>'Office Major'!F176</f>
        <v>4051632000</v>
      </c>
      <c r="G76" s="313">
        <f>'Office Major'!G176</f>
        <v>185967000</v>
      </c>
      <c r="H76" s="313">
        <f>'Office Major'!H176</f>
        <v>29529</v>
      </c>
    </row>
    <row r="77" spans="1:14" s="425" customFormat="1" ht="17.100000000000001" customHeight="1" x14ac:dyDescent="0.25">
      <c r="A77" s="181">
        <v>2</v>
      </c>
      <c r="B77" s="234" t="s">
        <v>80</v>
      </c>
      <c r="C77" s="350">
        <f>'Office Major'!C59</f>
        <v>0</v>
      </c>
      <c r="D77" s="350">
        <f>'Office Major'!D59</f>
        <v>0</v>
      </c>
      <c r="E77" s="350">
        <f>'Office Major'!E59</f>
        <v>0</v>
      </c>
      <c r="F77" s="728">
        <f>'Office Major'!F59</f>
        <v>0</v>
      </c>
      <c r="G77" s="350">
        <f>'Office Major'!G59</f>
        <v>0</v>
      </c>
      <c r="H77" s="350">
        <f>'Office Major'!H59</f>
        <v>0</v>
      </c>
    </row>
    <row r="78" spans="1:14" s="425" customFormat="1" ht="17.100000000000001" customHeight="1" x14ac:dyDescent="0.25">
      <c r="A78" s="181">
        <v>3</v>
      </c>
      <c r="B78" s="234" t="s">
        <v>82</v>
      </c>
      <c r="C78" s="148">
        <f>'Office Major'!C222</f>
        <v>0</v>
      </c>
      <c r="D78" s="148">
        <f>'Office Major'!D222</f>
        <v>0</v>
      </c>
      <c r="E78" s="148">
        <f>'Office Major'!E222</f>
        <v>96981.95</v>
      </c>
      <c r="F78" s="148">
        <f>'Office Major'!F222</f>
        <v>2085111925</v>
      </c>
      <c r="G78" s="148">
        <f>'Office Major'!G222</f>
        <v>1426975558</v>
      </c>
      <c r="H78" s="148">
        <f>'Office Major'!H222</f>
        <v>0</v>
      </c>
    </row>
    <row r="79" spans="1:14" s="425" customFormat="1" ht="17.100000000000001" customHeight="1" x14ac:dyDescent="0.25">
      <c r="A79" s="1152" t="s">
        <v>49</v>
      </c>
      <c r="B79" s="1153"/>
      <c r="C79" s="281">
        <f t="shared" ref="C79:H79" si="9">SUM(C76:C78)</f>
        <v>3</v>
      </c>
      <c r="D79" s="282">
        <f t="shared" si="9"/>
        <v>1725.8225</v>
      </c>
      <c r="E79" s="281">
        <f t="shared" si="9"/>
        <v>285429.95</v>
      </c>
      <c r="F79" s="283">
        <f t="shared" si="9"/>
        <v>6136743925</v>
      </c>
      <c r="G79" s="283">
        <f t="shared" si="9"/>
        <v>1612942558</v>
      </c>
      <c r="H79" s="281">
        <f t="shared" si="9"/>
        <v>29529</v>
      </c>
    </row>
    <row r="80" spans="1:14" s="425" customFormat="1" ht="17.100000000000001" customHeight="1" x14ac:dyDescent="0.25">
      <c r="A80" s="449"/>
      <c r="B80" s="450"/>
      <c r="C80" s="451"/>
      <c r="D80" s="452"/>
      <c r="E80" s="453"/>
      <c r="F80" s="453"/>
      <c r="G80" s="453"/>
      <c r="H80" s="451"/>
    </row>
    <row r="81" spans="1:8" s="425" customFormat="1" ht="17.100000000000001" customHeight="1" x14ac:dyDescent="0.25">
      <c r="A81" s="1158" t="s">
        <v>410</v>
      </c>
      <c r="B81" s="1158"/>
      <c r="C81" s="1158"/>
      <c r="D81" s="1158"/>
      <c r="E81" s="1158"/>
      <c r="F81" s="1158"/>
      <c r="G81" s="1158"/>
      <c r="H81" s="1158"/>
    </row>
    <row r="82" spans="1:8" s="425" customFormat="1" ht="17.100000000000001" customHeight="1" x14ac:dyDescent="0.25">
      <c r="A82" s="1155" t="s">
        <v>2</v>
      </c>
      <c r="B82" s="1150" t="s">
        <v>76</v>
      </c>
      <c r="C82" s="270" t="s">
        <v>4</v>
      </c>
      <c r="D82" s="270" t="s">
        <v>5</v>
      </c>
      <c r="E82" s="270" t="s">
        <v>6</v>
      </c>
      <c r="F82" s="270" t="s">
        <v>7</v>
      </c>
      <c r="G82" s="270" t="s">
        <v>8</v>
      </c>
      <c r="H82" s="270" t="s">
        <v>9</v>
      </c>
    </row>
    <row r="83" spans="1:8" s="425" customFormat="1" ht="17.100000000000001" customHeight="1" x14ac:dyDescent="0.25">
      <c r="A83" s="1156"/>
      <c r="B83" s="1151"/>
      <c r="C83" s="2" t="s">
        <v>10</v>
      </c>
      <c r="D83" s="2" t="s">
        <v>77</v>
      </c>
      <c r="E83" s="2" t="s">
        <v>78</v>
      </c>
      <c r="F83" s="53" t="s">
        <v>79</v>
      </c>
      <c r="G83" s="53" t="s">
        <v>79</v>
      </c>
      <c r="H83" s="2" t="s">
        <v>12</v>
      </c>
    </row>
    <row r="84" spans="1:8" s="425" customFormat="1" ht="17.100000000000001" customHeight="1" x14ac:dyDescent="0.25">
      <c r="A84" s="181">
        <v>1</v>
      </c>
      <c r="B84" s="234" t="s">
        <v>89</v>
      </c>
      <c r="C84" s="313">
        <f>'Office Major'!C177</f>
        <v>0</v>
      </c>
      <c r="D84" s="313">
        <f>'Office Major'!D177</f>
        <v>0</v>
      </c>
      <c r="E84" s="313">
        <f>'Office Major'!E177</f>
        <v>428584</v>
      </c>
      <c r="F84" s="313">
        <f>'Office Major'!F177</f>
        <v>6857344000</v>
      </c>
      <c r="G84" s="313">
        <f>'Office Major'!G177</f>
        <v>8002667000</v>
      </c>
      <c r="H84" s="313">
        <f>'Office Major'!H177</f>
        <v>0</v>
      </c>
    </row>
    <row r="85" spans="1:8" s="425" customFormat="1" ht="17.100000000000001" customHeight="1" x14ac:dyDescent="0.25">
      <c r="A85" s="181">
        <v>2</v>
      </c>
      <c r="B85" s="234" t="s">
        <v>80</v>
      </c>
      <c r="C85" s="350">
        <f>'Office Major'!C60</f>
        <v>0</v>
      </c>
      <c r="D85" s="350">
        <f>'Office Major'!D60</f>
        <v>0</v>
      </c>
      <c r="E85" s="350">
        <f>'Office Major'!E60</f>
        <v>0</v>
      </c>
      <c r="F85" s="350">
        <f>'Office Major'!F60</f>
        <v>0</v>
      </c>
      <c r="G85" s="350">
        <f>'Office Major'!G60</f>
        <v>0</v>
      </c>
      <c r="H85" s="350">
        <f>'Office Major'!H60</f>
        <v>0</v>
      </c>
    </row>
    <row r="86" spans="1:8" s="425" customFormat="1" ht="17.100000000000001" customHeight="1" x14ac:dyDescent="0.25">
      <c r="A86" s="181">
        <v>3</v>
      </c>
      <c r="B86" s="234" t="s">
        <v>82</v>
      </c>
      <c r="C86" s="148">
        <f>'Office Major'!C223</f>
        <v>1</v>
      </c>
      <c r="D86" s="148">
        <f>'Office Major'!D223</f>
        <v>3620</v>
      </c>
      <c r="E86" s="148">
        <f>'Office Major'!E223</f>
        <v>198525.57</v>
      </c>
      <c r="F86" s="148">
        <f>'Office Major'!F223</f>
        <v>3176409120</v>
      </c>
      <c r="G86" s="148">
        <f>'Office Major'!G223</f>
        <v>2633148059</v>
      </c>
      <c r="H86" s="148">
        <f>'Office Major'!H223</f>
        <v>2170</v>
      </c>
    </row>
    <row r="87" spans="1:8" s="425" customFormat="1" ht="17.100000000000001" customHeight="1" x14ac:dyDescent="0.25">
      <c r="A87" s="1152" t="s">
        <v>49</v>
      </c>
      <c r="B87" s="1153"/>
      <c r="C87" s="281">
        <f t="shared" ref="C87:H87" si="10">SUM(C84:C86)</f>
        <v>1</v>
      </c>
      <c r="D87" s="282">
        <f t="shared" si="10"/>
        <v>3620</v>
      </c>
      <c r="E87" s="281">
        <f t="shared" si="10"/>
        <v>627109.57000000007</v>
      </c>
      <c r="F87" s="283">
        <f t="shared" si="10"/>
        <v>10033753120</v>
      </c>
      <c r="G87" s="283">
        <f t="shared" si="10"/>
        <v>10635815059</v>
      </c>
      <c r="H87" s="281">
        <f t="shared" si="10"/>
        <v>2170</v>
      </c>
    </row>
    <row r="88" spans="1:8" s="425" customFormat="1" ht="17.100000000000001" customHeight="1" x14ac:dyDescent="0.25">
      <c r="A88" s="439"/>
      <c r="B88" s="439"/>
      <c r="C88" s="440"/>
      <c r="D88" s="441"/>
      <c r="E88" s="440"/>
      <c r="F88" s="443"/>
      <c r="G88" s="443"/>
      <c r="H88" s="440"/>
    </row>
    <row r="89" spans="1:8" s="425" customFormat="1" ht="17.100000000000001" customHeight="1" x14ac:dyDescent="0.25">
      <c r="A89" s="439"/>
      <c r="B89" s="439"/>
      <c r="C89" s="440"/>
      <c r="D89" s="441"/>
      <c r="E89" s="440"/>
      <c r="F89" s="443"/>
      <c r="G89" s="443"/>
      <c r="H89" s="440"/>
    </row>
    <row r="90" spans="1:8" s="425" customFormat="1" ht="17.100000000000001" customHeight="1" x14ac:dyDescent="0.25">
      <c r="A90" s="1154" t="s">
        <v>20</v>
      </c>
      <c r="B90" s="1154"/>
      <c r="C90" s="1154"/>
      <c r="D90" s="1154"/>
      <c r="E90" s="1154"/>
      <c r="F90" s="1154"/>
      <c r="G90" s="1154"/>
      <c r="H90" s="1154"/>
    </row>
    <row r="91" spans="1:8" s="425" customFormat="1" ht="17.100000000000001" customHeight="1" x14ac:dyDescent="0.25">
      <c r="A91" s="1155" t="s">
        <v>2</v>
      </c>
      <c r="B91" s="1150" t="s">
        <v>76</v>
      </c>
      <c r="C91" s="270" t="s">
        <v>4</v>
      </c>
      <c r="D91" s="270" t="s">
        <v>5</v>
      </c>
      <c r="E91" s="270" t="s">
        <v>6</v>
      </c>
      <c r="F91" s="270" t="s">
        <v>7</v>
      </c>
      <c r="G91" s="270" t="s">
        <v>8</v>
      </c>
      <c r="H91" s="270" t="s">
        <v>9</v>
      </c>
    </row>
    <row r="92" spans="1:8" s="425" customFormat="1" ht="17.100000000000001" customHeight="1" x14ac:dyDescent="0.25">
      <c r="A92" s="1156"/>
      <c r="B92" s="1151"/>
      <c r="C92" s="2" t="s">
        <v>10</v>
      </c>
      <c r="D92" s="2" t="s">
        <v>77</v>
      </c>
      <c r="E92" s="2" t="s">
        <v>78</v>
      </c>
      <c r="F92" s="53" t="s">
        <v>79</v>
      </c>
      <c r="G92" s="53" t="s">
        <v>79</v>
      </c>
      <c r="H92" s="2" t="s">
        <v>12</v>
      </c>
    </row>
    <row r="93" spans="1:8" s="425" customFormat="1" ht="17.100000000000001" customHeight="1" x14ac:dyDescent="0.25">
      <c r="A93" s="181">
        <v>1</v>
      </c>
      <c r="B93" s="19" t="s">
        <v>149</v>
      </c>
      <c r="C93" s="181">
        <f>'Office Major'!C32</f>
        <v>1</v>
      </c>
      <c r="D93" s="181">
        <f>'Office Major'!D32</f>
        <v>18.898</v>
      </c>
      <c r="E93" s="181">
        <f>'Office Major'!E32</f>
        <v>5461.56</v>
      </c>
      <c r="F93" s="181">
        <f>'Office Major'!F32</f>
        <v>17476992</v>
      </c>
      <c r="G93" s="181">
        <f>'Office Major'!G32</f>
        <v>1038000</v>
      </c>
      <c r="H93" s="181">
        <f>'Office Major'!H32</f>
        <v>70</v>
      </c>
    </row>
    <row r="94" spans="1:8" s="425" customFormat="1" ht="17.100000000000001" customHeight="1" x14ac:dyDescent="0.25">
      <c r="A94" s="1152" t="s">
        <v>49</v>
      </c>
      <c r="B94" s="1153"/>
      <c r="C94" s="281">
        <f t="shared" ref="C94:H94" si="11">SUM(C93)</f>
        <v>1</v>
      </c>
      <c r="D94" s="282">
        <f t="shared" si="11"/>
        <v>18.898</v>
      </c>
      <c r="E94" s="283">
        <f t="shared" si="11"/>
        <v>5461.56</v>
      </c>
      <c r="F94" s="283">
        <f t="shared" si="11"/>
        <v>17476992</v>
      </c>
      <c r="G94" s="283">
        <f t="shared" si="11"/>
        <v>1038000</v>
      </c>
      <c r="H94" s="281">
        <f t="shared" si="11"/>
        <v>70</v>
      </c>
    </row>
    <row r="95" spans="1:8" s="425" customFormat="1" ht="17.100000000000001" customHeight="1" x14ac:dyDescent="0.25">
      <c r="A95" s="444"/>
      <c r="B95" s="143"/>
      <c r="C95" s="446"/>
      <c r="D95" s="447"/>
      <c r="E95" s="448"/>
      <c r="F95" s="448"/>
      <c r="G95" s="448"/>
      <c r="H95" s="446"/>
    </row>
    <row r="96" spans="1:8" s="425" customFormat="1" ht="17.100000000000001" customHeight="1" x14ac:dyDescent="0.25">
      <c r="A96" s="1154" t="s">
        <v>92</v>
      </c>
      <c r="B96" s="1154"/>
      <c r="C96" s="1154"/>
      <c r="D96" s="1154"/>
      <c r="E96" s="1154"/>
      <c r="F96" s="1154"/>
      <c r="G96" s="1154"/>
      <c r="H96" s="1154"/>
    </row>
    <row r="97" spans="1:8" s="425" customFormat="1" ht="17.100000000000001" customHeight="1" x14ac:dyDescent="0.25">
      <c r="A97" s="1155" t="s">
        <v>2</v>
      </c>
      <c r="B97" s="1150" t="s">
        <v>76</v>
      </c>
      <c r="C97" s="270" t="s">
        <v>4</v>
      </c>
      <c r="D97" s="270" t="s">
        <v>5</v>
      </c>
      <c r="E97" s="270" t="s">
        <v>6</v>
      </c>
      <c r="F97" s="270" t="s">
        <v>7</v>
      </c>
      <c r="G97" s="270" t="s">
        <v>8</v>
      </c>
      <c r="H97" s="270" t="s">
        <v>9</v>
      </c>
    </row>
    <row r="98" spans="1:8" s="425" customFormat="1" ht="17.100000000000001" customHeight="1" x14ac:dyDescent="0.25">
      <c r="A98" s="1156"/>
      <c r="B98" s="1151"/>
      <c r="C98" s="2" t="s">
        <v>10</v>
      </c>
      <c r="D98" s="2" t="s">
        <v>77</v>
      </c>
      <c r="E98" s="2" t="s">
        <v>78</v>
      </c>
      <c r="F98" s="53" t="s">
        <v>79</v>
      </c>
      <c r="G98" s="53" t="s">
        <v>79</v>
      </c>
      <c r="H98" s="2" t="s">
        <v>12</v>
      </c>
    </row>
    <row r="99" spans="1:8" s="425" customFormat="1" ht="17.100000000000001" customHeight="1" x14ac:dyDescent="0.25">
      <c r="A99" s="181">
        <v>1</v>
      </c>
      <c r="B99" s="234" t="s">
        <v>80</v>
      </c>
      <c r="C99" s="302">
        <f>'Office Major'!C61</f>
        <v>0</v>
      </c>
      <c r="D99" s="302">
        <f>'Office Major'!D61</f>
        <v>0</v>
      </c>
      <c r="E99" s="302">
        <f>'Office Major'!E61</f>
        <v>0</v>
      </c>
      <c r="F99" s="302">
        <f>'Office Major'!F61</f>
        <v>0</v>
      </c>
      <c r="G99" s="302">
        <f>'Office Major'!G61</f>
        <v>0</v>
      </c>
      <c r="H99" s="302">
        <f>'Office Major'!H61</f>
        <v>0</v>
      </c>
    </row>
    <row r="100" spans="1:8" s="425" customFormat="1" ht="17.100000000000001" customHeight="1" x14ac:dyDescent="0.25">
      <c r="A100" s="181">
        <v>2</v>
      </c>
      <c r="B100" s="234" t="s">
        <v>93</v>
      </c>
      <c r="C100" s="302">
        <f>'Office Major'!C178</f>
        <v>0</v>
      </c>
      <c r="D100" s="302">
        <f>'Office Major'!D178</f>
        <v>0</v>
      </c>
      <c r="E100" s="302">
        <f>'Office Major'!E178</f>
        <v>516.21</v>
      </c>
      <c r="F100" s="302">
        <f>'Office Major'!F178</f>
        <v>31488810000</v>
      </c>
      <c r="G100" s="302">
        <f>'Office Major'!G178</f>
        <v>1974506000</v>
      </c>
      <c r="H100" s="302">
        <f>'Office Major'!H178</f>
        <v>0</v>
      </c>
    </row>
    <row r="101" spans="1:8" s="425" customFormat="1" ht="17.100000000000001" customHeight="1" x14ac:dyDescent="0.25">
      <c r="A101" s="181">
        <v>2</v>
      </c>
      <c r="B101" s="234" t="s">
        <v>82</v>
      </c>
      <c r="C101" s="181">
        <f>'Office Major'!C225</f>
        <v>0</v>
      </c>
      <c r="D101" s="181">
        <f>'Office Major'!D225</f>
        <v>0</v>
      </c>
      <c r="E101" s="332">
        <f>'Office Major'!E225</f>
        <v>73.81</v>
      </c>
      <c r="F101" s="181">
        <f>'Office Major'!F225</f>
        <v>4502410000</v>
      </c>
      <c r="G101" s="181">
        <f>'Office Major'!G225</f>
        <v>256843276</v>
      </c>
      <c r="H101" s="181">
        <f>'Office Major'!H225</f>
        <v>0</v>
      </c>
    </row>
    <row r="102" spans="1:8" s="425" customFormat="1" ht="17.100000000000001" customHeight="1" x14ac:dyDescent="0.25">
      <c r="A102" s="1152" t="s">
        <v>49</v>
      </c>
      <c r="B102" s="1153"/>
      <c r="C102" s="281">
        <f t="shared" ref="C102:H102" si="12">SUM(C99:C101)</f>
        <v>0</v>
      </c>
      <c r="D102" s="282">
        <f t="shared" si="12"/>
        <v>0</v>
      </c>
      <c r="E102" s="283">
        <f t="shared" si="12"/>
        <v>590.02</v>
      </c>
      <c r="F102" s="283">
        <f t="shared" si="12"/>
        <v>35991220000</v>
      </c>
      <c r="G102" s="283">
        <f t="shared" si="12"/>
        <v>2231349276</v>
      </c>
      <c r="H102" s="281">
        <f t="shared" si="12"/>
        <v>0</v>
      </c>
    </row>
    <row r="103" spans="1:8" s="425" customFormat="1" ht="17.100000000000001" customHeight="1" x14ac:dyDescent="0.25">
      <c r="A103" s="444"/>
      <c r="B103" s="445"/>
      <c r="C103" s="446"/>
      <c r="D103" s="447"/>
      <c r="E103" s="448"/>
      <c r="F103" s="448"/>
      <c r="G103" s="448"/>
      <c r="H103" s="446"/>
    </row>
    <row r="104" spans="1:8" s="425" customFormat="1" ht="17.100000000000001" customHeight="1" x14ac:dyDescent="0.25">
      <c r="A104" s="449"/>
      <c r="B104" s="450"/>
      <c r="C104" s="451"/>
      <c r="D104" s="452"/>
      <c r="E104" s="453"/>
      <c r="F104" s="453"/>
      <c r="G104" s="453"/>
      <c r="H104" s="451"/>
    </row>
    <row r="105" spans="1:8" s="425" customFormat="1" ht="17.100000000000001" customHeight="1" x14ac:dyDescent="0.25">
      <c r="A105" s="1154" t="s">
        <v>28</v>
      </c>
      <c r="B105" s="1154"/>
      <c r="C105" s="1154"/>
      <c r="D105" s="1154"/>
      <c r="E105" s="1154"/>
      <c r="F105" s="1154"/>
      <c r="G105" s="1154"/>
      <c r="H105" s="1154"/>
    </row>
    <row r="106" spans="1:8" s="425" customFormat="1" ht="17.100000000000001" customHeight="1" x14ac:dyDescent="0.25">
      <c r="A106" s="1155" t="s">
        <v>2</v>
      </c>
      <c r="B106" s="1150" t="s">
        <v>76</v>
      </c>
      <c r="C106" s="270" t="s">
        <v>4</v>
      </c>
      <c r="D106" s="270" t="s">
        <v>5</v>
      </c>
      <c r="E106" s="270" t="s">
        <v>6</v>
      </c>
      <c r="F106" s="270" t="s">
        <v>7</v>
      </c>
      <c r="G106" s="270" t="s">
        <v>8</v>
      </c>
      <c r="H106" s="270" t="s">
        <v>9</v>
      </c>
    </row>
    <row r="107" spans="1:8" s="425" customFormat="1" ht="17.100000000000001" customHeight="1" x14ac:dyDescent="0.25">
      <c r="A107" s="1156"/>
      <c r="B107" s="1151"/>
      <c r="C107" s="2" t="s">
        <v>10</v>
      </c>
      <c r="D107" s="2" t="s">
        <v>77</v>
      </c>
      <c r="E107" s="2" t="s">
        <v>78</v>
      </c>
      <c r="F107" s="53" t="s">
        <v>79</v>
      </c>
      <c r="G107" s="53" t="s">
        <v>79</v>
      </c>
      <c r="H107" s="2" t="s">
        <v>12</v>
      </c>
    </row>
    <row r="108" spans="1:8" s="425" customFormat="1" ht="17.100000000000001" customHeight="1" x14ac:dyDescent="0.25">
      <c r="A108" s="181">
        <v>1</v>
      </c>
      <c r="B108" s="19" t="s">
        <v>152</v>
      </c>
      <c r="C108" s="181">
        <f>'Office Major'!C89</f>
        <v>1</v>
      </c>
      <c r="D108" s="181">
        <f>'Office Major'!D89</f>
        <v>5</v>
      </c>
      <c r="E108" s="181">
        <f>'Office Major'!E89</f>
        <v>0</v>
      </c>
      <c r="F108" s="181">
        <f>'Office Major'!F89</f>
        <v>0</v>
      </c>
      <c r="G108" s="181">
        <f>'Office Major'!G89</f>
        <v>848200</v>
      </c>
      <c r="H108" s="181">
        <f>'Office Major'!H89</f>
        <v>0</v>
      </c>
    </row>
    <row r="109" spans="1:8" s="425" customFormat="1" ht="17.100000000000001" customHeight="1" x14ac:dyDescent="0.25">
      <c r="A109" s="181">
        <v>2</v>
      </c>
      <c r="B109" s="19" t="s">
        <v>96</v>
      </c>
      <c r="C109" s="155">
        <f>'Office Major'!C117</f>
        <v>5</v>
      </c>
      <c r="D109" s="155">
        <f>'Office Major'!D117</f>
        <v>1079</v>
      </c>
      <c r="E109" s="155">
        <f>'Office Major'!E117</f>
        <v>0</v>
      </c>
      <c r="F109" s="155">
        <f>'Office Major'!F117</f>
        <v>0</v>
      </c>
      <c r="G109" s="155">
        <f>'Office Major'!G117</f>
        <v>40000</v>
      </c>
      <c r="H109" s="155">
        <f>'Office Major'!H117</f>
        <v>0</v>
      </c>
    </row>
    <row r="110" spans="1:8" s="425" customFormat="1" ht="17.100000000000001" customHeight="1" x14ac:dyDescent="0.25">
      <c r="A110" s="181">
        <v>3</v>
      </c>
      <c r="B110" s="19" t="s">
        <v>90</v>
      </c>
      <c r="C110" s="155">
        <f>'Office Major'!C202</f>
        <v>1</v>
      </c>
      <c r="D110" s="155">
        <f>'Office Major'!D202</f>
        <v>167.62</v>
      </c>
      <c r="E110" s="155">
        <f>'Office Major'!E202</f>
        <v>0</v>
      </c>
      <c r="F110" s="155">
        <f>'Office Major'!F202</f>
        <v>0</v>
      </c>
      <c r="G110" s="155">
        <f>'Office Major'!G202</f>
        <v>0</v>
      </c>
      <c r="H110" s="155">
        <f>'Office Major'!H202</f>
        <v>0</v>
      </c>
    </row>
    <row r="111" spans="1:8" s="425" customFormat="1" ht="17.100000000000001" customHeight="1" x14ac:dyDescent="0.25">
      <c r="A111" s="1152" t="s">
        <v>49</v>
      </c>
      <c r="B111" s="1153"/>
      <c r="C111" s="281">
        <f>SUM(C108:C110)</f>
        <v>7</v>
      </c>
      <c r="D111" s="281">
        <f t="shared" ref="D111:H111" si="13">SUM(D108:D110)</f>
        <v>1251.6199999999999</v>
      </c>
      <c r="E111" s="281">
        <f t="shared" si="13"/>
        <v>0</v>
      </c>
      <c r="F111" s="281">
        <f t="shared" si="13"/>
        <v>0</v>
      </c>
      <c r="G111" s="281">
        <f t="shared" si="13"/>
        <v>888200</v>
      </c>
      <c r="H111" s="281">
        <f t="shared" si="13"/>
        <v>0</v>
      </c>
    </row>
    <row r="112" spans="1:8" s="425" customFormat="1" ht="17.100000000000001" customHeight="1" x14ac:dyDescent="0.25"/>
    <row r="113" spans="1:8" s="425" customFormat="1" ht="17.100000000000001" customHeight="1" x14ac:dyDescent="0.25">
      <c r="A113" s="1154" t="s">
        <v>29</v>
      </c>
      <c r="B113" s="1154"/>
      <c r="C113" s="1154"/>
      <c r="D113" s="1154"/>
      <c r="E113" s="1154"/>
      <c r="F113" s="1154"/>
      <c r="G113" s="1154"/>
      <c r="H113" s="1154"/>
    </row>
    <row r="114" spans="1:8" s="425" customFormat="1" ht="17.100000000000001" customHeight="1" x14ac:dyDescent="0.25">
      <c r="A114" s="1155" t="s">
        <v>2</v>
      </c>
      <c r="B114" s="1150" t="s">
        <v>76</v>
      </c>
      <c r="C114" s="270" t="s">
        <v>4</v>
      </c>
      <c r="D114" s="270" t="s">
        <v>5</v>
      </c>
      <c r="E114" s="270" t="s">
        <v>6</v>
      </c>
      <c r="F114" s="270" t="s">
        <v>7</v>
      </c>
      <c r="G114" s="270" t="s">
        <v>8</v>
      </c>
      <c r="H114" s="270" t="s">
        <v>9</v>
      </c>
    </row>
    <row r="115" spans="1:8" s="425" customFormat="1" ht="17.100000000000001" customHeight="1" x14ac:dyDescent="0.25">
      <c r="A115" s="1156"/>
      <c r="B115" s="1151"/>
      <c r="C115" s="2" t="s">
        <v>10</v>
      </c>
      <c r="D115" s="2" t="s">
        <v>77</v>
      </c>
      <c r="E115" s="2" t="s">
        <v>78</v>
      </c>
      <c r="F115" s="53" t="s">
        <v>79</v>
      </c>
      <c r="G115" s="53" t="s">
        <v>79</v>
      </c>
      <c r="H115" s="2" t="s">
        <v>12</v>
      </c>
    </row>
    <row r="116" spans="1:8" s="425" customFormat="1" ht="17.100000000000001" customHeight="1" x14ac:dyDescent="0.25">
      <c r="A116" s="181">
        <v>1</v>
      </c>
      <c r="B116" s="19" t="s">
        <v>91</v>
      </c>
      <c r="C116" s="157">
        <f>'Office Major'!C19</f>
        <v>0</v>
      </c>
      <c r="D116" s="157">
        <f>'Office Major'!D19</f>
        <v>0</v>
      </c>
      <c r="E116" s="157">
        <f>'Office Major'!E19</f>
        <v>0</v>
      </c>
      <c r="F116" s="157">
        <f>'Office Major'!F19</f>
        <v>0</v>
      </c>
      <c r="G116" s="157">
        <f>'Office Major'!G19</f>
        <v>0</v>
      </c>
      <c r="H116" s="157">
        <f>'Office Major'!H19</f>
        <v>0</v>
      </c>
    </row>
    <row r="117" spans="1:8" s="425" customFormat="1" ht="17.100000000000001" customHeight="1" x14ac:dyDescent="0.25">
      <c r="A117" s="181">
        <v>2</v>
      </c>
      <c r="B117" s="19" t="s">
        <v>122</v>
      </c>
      <c r="C117" s="148">
        <f>'Office Major'!C8</f>
        <v>1</v>
      </c>
      <c r="D117" s="148">
        <f>'Office Major'!D8</f>
        <v>4.3636999999999997</v>
      </c>
      <c r="E117" s="148">
        <f>'Office Major'!E8</f>
        <v>0</v>
      </c>
      <c r="F117" s="148">
        <f>'Office Major'!F8</f>
        <v>0</v>
      </c>
      <c r="G117" s="148">
        <f>'Office Major'!G8</f>
        <v>10000</v>
      </c>
      <c r="H117" s="148">
        <f>'Office Major'!H8</f>
        <v>0</v>
      </c>
    </row>
    <row r="118" spans="1:8" s="425" customFormat="1" ht="17.100000000000001" customHeight="1" x14ac:dyDescent="0.25">
      <c r="A118" s="181">
        <v>3</v>
      </c>
      <c r="B118" s="19" t="s">
        <v>375</v>
      </c>
      <c r="C118" s="148">
        <f>'Office Major'!C191</f>
        <v>4</v>
      </c>
      <c r="D118" s="148">
        <f>'Office Major'!D191</f>
        <v>19</v>
      </c>
      <c r="E118" s="148">
        <f>'Office Major'!E191</f>
        <v>2328.39</v>
      </c>
      <c r="F118" s="148">
        <f>'Office Major'!F191</f>
        <v>2794068</v>
      </c>
      <c r="G118" s="148">
        <f>'Office Major'!G191</f>
        <v>370153</v>
      </c>
      <c r="H118" s="148">
        <f>'Office Major'!H191</f>
        <v>10</v>
      </c>
    </row>
    <row r="119" spans="1:8" s="425" customFormat="1" ht="17.100000000000001" customHeight="1" x14ac:dyDescent="0.25">
      <c r="A119" s="181">
        <v>4</v>
      </c>
      <c r="B119" s="19" t="s">
        <v>80</v>
      </c>
      <c r="C119" s="181">
        <f>'Office Major'!C63</f>
        <v>5</v>
      </c>
      <c r="D119" s="181">
        <f>'Office Major'!D63</f>
        <v>20.736999999999998</v>
      </c>
      <c r="E119" s="181">
        <f>'Office Major'!E63</f>
        <v>47828.94</v>
      </c>
      <c r="F119" s="181">
        <f>'Office Major'!F63</f>
        <v>200881548</v>
      </c>
      <c r="G119" s="181">
        <f>'Office Major'!G63</f>
        <v>1187455</v>
      </c>
      <c r="H119" s="181">
        <f>'Office Major'!H63</f>
        <v>0</v>
      </c>
    </row>
    <row r="120" spans="1:8" s="425" customFormat="1" ht="17.100000000000001" customHeight="1" x14ac:dyDescent="0.25">
      <c r="A120" s="181">
        <v>5</v>
      </c>
      <c r="B120" s="19" t="s">
        <v>115</v>
      </c>
      <c r="C120" s="155">
        <f>'Office Major'!C216</f>
        <v>5</v>
      </c>
      <c r="D120" s="155">
        <f>'Office Major'!D216</f>
        <v>24.76</v>
      </c>
      <c r="E120" s="155">
        <f>'Office Major'!E216</f>
        <v>0</v>
      </c>
      <c r="F120" s="155">
        <f>'Office Major'!F216</f>
        <v>0</v>
      </c>
      <c r="G120" s="155">
        <f>'Office Major'!G216</f>
        <v>150000</v>
      </c>
      <c r="H120" s="155">
        <f>'Office Major'!H216</f>
        <v>0</v>
      </c>
    </row>
    <row r="121" spans="1:8" s="425" customFormat="1" ht="17.100000000000001" customHeight="1" x14ac:dyDescent="0.25">
      <c r="A121" s="1152" t="s">
        <v>49</v>
      </c>
      <c r="B121" s="1153"/>
      <c r="C121" s="281">
        <f t="shared" ref="C121:H121" si="14">SUM(C116:C120)</f>
        <v>15</v>
      </c>
      <c r="D121" s="282">
        <f t="shared" si="14"/>
        <v>68.860700000000008</v>
      </c>
      <c r="E121" s="283">
        <f t="shared" si="14"/>
        <v>50157.33</v>
      </c>
      <c r="F121" s="283">
        <f t="shared" si="14"/>
        <v>203675616</v>
      </c>
      <c r="G121" s="283">
        <f t="shared" si="14"/>
        <v>1717608</v>
      </c>
      <c r="H121" s="281">
        <f t="shared" si="14"/>
        <v>10</v>
      </c>
    </row>
    <row r="122" spans="1:8" s="425" customFormat="1" ht="17.100000000000001" customHeight="1" x14ac:dyDescent="0.25"/>
    <row r="123" spans="1:8" s="425" customFormat="1" ht="17.100000000000001" customHeight="1" x14ac:dyDescent="0.25">
      <c r="A123" s="1154" t="s">
        <v>32</v>
      </c>
      <c r="B123" s="1154"/>
      <c r="C123" s="1154"/>
      <c r="D123" s="1154"/>
      <c r="E123" s="1154"/>
      <c r="F123" s="1154"/>
      <c r="G123" s="1154"/>
      <c r="H123" s="1154"/>
    </row>
    <row r="124" spans="1:8" s="425" customFormat="1" ht="17.100000000000001" customHeight="1" x14ac:dyDescent="0.25">
      <c r="A124" s="1155" t="s">
        <v>2</v>
      </c>
      <c r="B124" s="1150" t="s">
        <v>76</v>
      </c>
      <c r="C124" s="270" t="s">
        <v>4</v>
      </c>
      <c r="D124" s="270" t="s">
        <v>5</v>
      </c>
      <c r="E124" s="270" t="s">
        <v>6</v>
      </c>
      <c r="F124" s="270" t="s">
        <v>7</v>
      </c>
      <c r="G124" s="270" t="s">
        <v>8</v>
      </c>
      <c r="H124" s="270" t="s">
        <v>9</v>
      </c>
    </row>
    <row r="125" spans="1:8" s="425" customFormat="1" ht="17.100000000000001" customHeight="1" x14ac:dyDescent="0.25">
      <c r="A125" s="1156"/>
      <c r="B125" s="1151"/>
      <c r="C125" s="2" t="s">
        <v>10</v>
      </c>
      <c r="D125" s="2" t="s">
        <v>77</v>
      </c>
      <c r="E125" s="2" t="s">
        <v>78</v>
      </c>
      <c r="F125" s="53" t="s">
        <v>79</v>
      </c>
      <c r="G125" s="53" t="s">
        <v>79</v>
      </c>
      <c r="H125" s="2" t="s">
        <v>12</v>
      </c>
    </row>
    <row r="126" spans="1:8" s="425" customFormat="1" ht="17.100000000000001" customHeight="1" x14ac:dyDescent="0.25">
      <c r="A126" s="272">
        <v>1</v>
      </c>
      <c r="B126" s="231" t="s">
        <v>82</v>
      </c>
      <c r="C126" s="202">
        <f>'Office Major'!C231</f>
        <v>0</v>
      </c>
      <c r="D126" s="202">
        <f>'Office Major'!D231</f>
        <v>0</v>
      </c>
      <c r="E126" s="202">
        <f>'Office Major'!E231</f>
        <v>0</v>
      </c>
      <c r="F126" s="202">
        <f>'Office Major'!F231</f>
        <v>0</v>
      </c>
      <c r="G126" s="202">
        <f>'Office Major'!G231</f>
        <v>0</v>
      </c>
      <c r="H126" s="202">
        <f>'Office Major'!H231</f>
        <v>0</v>
      </c>
    </row>
    <row r="127" spans="1:8" s="425" customFormat="1" ht="17.100000000000001" customHeight="1" x14ac:dyDescent="0.25">
      <c r="A127" s="181">
        <v>2</v>
      </c>
      <c r="B127" s="19" t="s">
        <v>80</v>
      </c>
      <c r="C127" s="181">
        <f>'Office Major'!C57</f>
        <v>3</v>
      </c>
      <c r="D127" s="181">
        <f>'Office Major'!D57</f>
        <v>154</v>
      </c>
      <c r="E127" s="181">
        <f>'Office Major'!E57</f>
        <v>0</v>
      </c>
      <c r="F127" s="181">
        <f>'Office Major'!F57</f>
        <v>0</v>
      </c>
      <c r="G127" s="181">
        <f>'Office Major'!G57</f>
        <v>5660200</v>
      </c>
      <c r="H127" s="181">
        <f>'Office Major'!H57</f>
        <v>0</v>
      </c>
    </row>
    <row r="128" spans="1:8" s="425" customFormat="1" ht="17.100000000000001" customHeight="1" x14ac:dyDescent="0.25">
      <c r="A128" s="1152" t="s">
        <v>49</v>
      </c>
      <c r="B128" s="1153"/>
      <c r="C128" s="281">
        <f t="shared" ref="C128:H128" si="15">SUM(C126:C127)</f>
        <v>3</v>
      </c>
      <c r="D128" s="282">
        <f t="shared" si="15"/>
        <v>154</v>
      </c>
      <c r="E128" s="281">
        <f t="shared" si="15"/>
        <v>0</v>
      </c>
      <c r="F128" s="283">
        <f t="shared" si="15"/>
        <v>0</v>
      </c>
      <c r="G128" s="283">
        <f t="shared" si="15"/>
        <v>5660200</v>
      </c>
      <c r="H128" s="281">
        <f t="shared" si="15"/>
        <v>0</v>
      </c>
    </row>
    <row r="129" spans="1:11" s="425" customFormat="1" ht="17.100000000000001" customHeight="1" x14ac:dyDescent="0.25">
      <c r="A129" s="444"/>
      <c r="B129" s="445"/>
      <c r="C129" s="446"/>
      <c r="D129" s="447"/>
      <c r="E129" s="448"/>
      <c r="F129" s="448"/>
      <c r="G129" s="448"/>
      <c r="H129" s="446"/>
    </row>
    <row r="130" spans="1:11" s="425" customFormat="1" ht="17.100000000000001" customHeight="1" x14ac:dyDescent="0.25">
      <c r="A130" s="1154" t="s">
        <v>34</v>
      </c>
      <c r="B130" s="1154"/>
      <c r="C130" s="1154"/>
      <c r="D130" s="1154"/>
      <c r="E130" s="1154"/>
      <c r="F130" s="1154"/>
      <c r="G130" s="1154"/>
      <c r="H130" s="1154"/>
    </row>
    <row r="131" spans="1:11" s="425" customFormat="1" ht="17.100000000000001" customHeight="1" x14ac:dyDescent="0.25">
      <c r="A131" s="1155" t="s">
        <v>2</v>
      </c>
      <c r="B131" s="1150" t="s">
        <v>76</v>
      </c>
      <c r="C131" s="270" t="s">
        <v>4</v>
      </c>
      <c r="D131" s="270" t="s">
        <v>5</v>
      </c>
      <c r="E131" s="270" t="s">
        <v>6</v>
      </c>
      <c r="F131" s="270" t="s">
        <v>7</v>
      </c>
      <c r="G131" s="270" t="s">
        <v>8</v>
      </c>
      <c r="H131" s="270" t="s">
        <v>9</v>
      </c>
    </row>
    <row r="132" spans="1:11" s="425" customFormat="1" ht="17.100000000000001" customHeight="1" x14ac:dyDescent="0.25">
      <c r="A132" s="1156"/>
      <c r="B132" s="1151"/>
      <c r="C132" s="2" t="s">
        <v>10</v>
      </c>
      <c r="D132" s="2" t="s">
        <v>77</v>
      </c>
      <c r="E132" s="2" t="s">
        <v>78</v>
      </c>
      <c r="F132" s="53" t="s">
        <v>79</v>
      </c>
      <c r="G132" s="53" t="s">
        <v>79</v>
      </c>
      <c r="H132" s="2" t="s">
        <v>12</v>
      </c>
    </row>
    <row r="133" spans="1:11" s="425" customFormat="1" ht="17.100000000000001" customHeight="1" x14ac:dyDescent="0.25">
      <c r="A133" s="181">
        <v>1</v>
      </c>
      <c r="B133" s="234" t="s">
        <v>190</v>
      </c>
      <c r="C133" s="148">
        <f>'Office Major'!C50</f>
        <v>2</v>
      </c>
      <c r="D133" s="148">
        <f>'Office Major'!D50</f>
        <v>1304.83</v>
      </c>
      <c r="E133" s="241">
        <f>'Office Major'!E50</f>
        <v>2378188.23</v>
      </c>
      <c r="F133" s="241">
        <f>'Office Major'!F50</f>
        <v>1308003527</v>
      </c>
      <c r="G133" s="148">
        <f>'Office Major'!G50</f>
        <v>190255058</v>
      </c>
      <c r="H133" s="148">
        <f>'Office Major'!H50</f>
        <v>110</v>
      </c>
    </row>
    <row r="134" spans="1:11" s="425" customFormat="1" ht="17.100000000000001" customHeight="1" x14ac:dyDescent="0.25">
      <c r="A134" s="181">
        <v>2</v>
      </c>
      <c r="B134" s="234" t="s">
        <v>149</v>
      </c>
      <c r="C134" s="181">
        <f>'Office Major'!C33</f>
        <v>1</v>
      </c>
      <c r="D134" s="181">
        <f>'Office Major'!D33</f>
        <v>65.819999999999993</v>
      </c>
      <c r="E134" s="454">
        <f>'Office Major'!E33</f>
        <v>1389284.17</v>
      </c>
      <c r="F134" s="454">
        <f>'Office Major'!F33</f>
        <v>972498919</v>
      </c>
      <c r="G134" s="181">
        <f>'Office Major'!G33</f>
        <v>111360000</v>
      </c>
      <c r="H134" s="181">
        <f>'Office Major'!H33</f>
        <v>250</v>
      </c>
      <c r="K134" s="426"/>
    </row>
    <row r="135" spans="1:11" s="425" customFormat="1" ht="17.100000000000001" customHeight="1" x14ac:dyDescent="0.25">
      <c r="A135" s="181">
        <v>3</v>
      </c>
      <c r="B135" s="234" t="s">
        <v>103</v>
      </c>
      <c r="C135" s="1118">
        <f>'Office Major'!C77</f>
        <v>2</v>
      </c>
      <c r="D135" s="223">
        <f>'Office Major'!D77</f>
        <v>1359.492</v>
      </c>
      <c r="E135" s="223">
        <f>'Office Major'!E77</f>
        <v>13550422</v>
      </c>
      <c r="F135" s="223">
        <f>'Office Major'!F77</f>
        <v>10162816500</v>
      </c>
      <c r="G135" s="223">
        <f>'Office Major'!G77</f>
        <v>1059817466</v>
      </c>
      <c r="H135" s="223">
        <f>'Office Major'!H77</f>
        <v>1815</v>
      </c>
    </row>
    <row r="136" spans="1:11" s="425" customFormat="1" ht="17.100000000000001" customHeight="1" x14ac:dyDescent="0.25">
      <c r="A136" s="181">
        <v>4</v>
      </c>
      <c r="B136" s="234" t="s">
        <v>104</v>
      </c>
      <c r="C136" s="155">
        <f>'Office Major'!C95</f>
        <v>4</v>
      </c>
      <c r="D136" s="155">
        <f>'Office Major'!D95</f>
        <v>1233.5</v>
      </c>
      <c r="E136" s="298">
        <f>'Office Major'!E95</f>
        <v>997265.41</v>
      </c>
      <c r="F136" s="298">
        <f>'Office Major'!F95</f>
        <v>747949057.5</v>
      </c>
      <c r="G136" s="155">
        <f>'Office Major'!G95</f>
        <v>79781230</v>
      </c>
      <c r="H136" s="155">
        <f>'Office Major'!H95</f>
        <v>150</v>
      </c>
    </row>
    <row r="137" spans="1:11" s="425" customFormat="1" ht="17.100000000000001" customHeight="1" x14ac:dyDescent="0.25">
      <c r="A137" s="181">
        <v>5</v>
      </c>
      <c r="B137" s="234" t="s">
        <v>118</v>
      </c>
      <c r="C137" s="274">
        <f>'Office Major'!C139</f>
        <v>1</v>
      </c>
      <c r="D137" s="274">
        <f>'Office Major'!D139</f>
        <v>1516.8</v>
      </c>
      <c r="E137" s="275">
        <f>'Office Major'!E139</f>
        <v>997817.69</v>
      </c>
      <c r="F137" s="275">
        <f>'Office Major'!F139</f>
        <v>748363267.5</v>
      </c>
      <c r="G137" s="274">
        <f>'Office Major'!G139</f>
        <v>97305349</v>
      </c>
      <c r="H137" s="274">
        <f>'Office Major'!H139</f>
        <v>150</v>
      </c>
    </row>
    <row r="138" spans="1:11" s="425" customFormat="1" ht="17.100000000000001" customHeight="1" x14ac:dyDescent="0.25">
      <c r="A138" s="181">
        <v>6</v>
      </c>
      <c r="B138" s="234" t="s">
        <v>87</v>
      </c>
      <c r="C138" s="158">
        <f>'Office Major'!C147</f>
        <v>2</v>
      </c>
      <c r="D138" s="158">
        <f>'Office Major'!D147</f>
        <v>581.15</v>
      </c>
      <c r="E138" s="309">
        <f>'Office Major'!E147</f>
        <v>4328608</v>
      </c>
      <c r="F138" s="309">
        <f>'Office Major'!F147</f>
        <v>3462886400</v>
      </c>
      <c r="G138" s="158">
        <f>'Office Major'!G147</f>
        <v>346418120</v>
      </c>
      <c r="H138" s="158">
        <f>'Office Major'!H147</f>
        <v>270</v>
      </c>
    </row>
    <row r="139" spans="1:11" s="425" customFormat="1" ht="17.100000000000001" customHeight="1" x14ac:dyDescent="0.25">
      <c r="A139" s="181">
        <v>7</v>
      </c>
      <c r="B139" s="234" t="s">
        <v>106</v>
      </c>
      <c r="C139" s="214">
        <f>'Office Major'!C156</f>
        <v>5</v>
      </c>
      <c r="D139" s="214">
        <f>'Office Major'!D156</f>
        <v>2185.77</v>
      </c>
      <c r="E139" s="276">
        <f>'Office Major'!E156</f>
        <v>4173332</v>
      </c>
      <c r="F139" s="277">
        <f>'Office Major'!F156</f>
        <v>1877999400</v>
      </c>
      <c r="G139" s="214">
        <f>'Office Major'!G156</f>
        <v>333866548</v>
      </c>
      <c r="H139" s="214">
        <f>'Office Major'!H156</f>
        <v>350</v>
      </c>
      <c r="J139" s="138">
        <v>278000000</v>
      </c>
    </row>
    <row r="140" spans="1:11" s="425" customFormat="1" ht="17.100000000000001" customHeight="1" x14ac:dyDescent="0.25">
      <c r="A140" s="181">
        <v>8</v>
      </c>
      <c r="B140" s="234" t="s">
        <v>107</v>
      </c>
      <c r="C140" s="155">
        <f>'Office Major'!C162</f>
        <v>9</v>
      </c>
      <c r="D140" s="155">
        <f>'Office Major'!D162</f>
        <v>4465.0200000000004</v>
      </c>
      <c r="E140" s="298">
        <f>'Office Major'!E162</f>
        <v>23585652.879999999</v>
      </c>
      <c r="F140" s="236">
        <f>'Office Major'!F162</f>
        <v>16509957016</v>
      </c>
      <c r="G140" s="155">
        <f>'Office Major'!G162</f>
        <v>1820479983</v>
      </c>
      <c r="H140" s="155">
        <f>'Office Major'!H162</f>
        <v>600</v>
      </c>
      <c r="J140" s="138">
        <v>60000</v>
      </c>
      <c r="K140" s="426"/>
    </row>
    <row r="141" spans="1:11" s="425" customFormat="1" ht="17.100000000000001" customHeight="1" x14ac:dyDescent="0.25">
      <c r="A141" s="181">
        <v>9</v>
      </c>
      <c r="B141" s="234" t="s">
        <v>88</v>
      </c>
      <c r="C141" s="158">
        <f>'Office Major'!C168</f>
        <v>1</v>
      </c>
      <c r="D141" s="158">
        <f>'Office Major'!D168</f>
        <v>41.13</v>
      </c>
      <c r="E141" s="455">
        <f>'Office Major'!E168</f>
        <v>1602.82</v>
      </c>
      <c r="F141" s="309">
        <f>'Office Major'!F168</f>
        <v>0</v>
      </c>
      <c r="G141" s="158">
        <f>'Office Major'!G168</f>
        <v>60000</v>
      </c>
      <c r="H141" s="158">
        <f>'Office Major'!H168</f>
        <v>0</v>
      </c>
      <c r="J141" s="138">
        <v>346418120</v>
      </c>
    </row>
    <row r="142" spans="1:11" s="425" customFormat="1" ht="17.100000000000001" customHeight="1" x14ac:dyDescent="0.25">
      <c r="A142" s="181">
        <v>10</v>
      </c>
      <c r="B142" s="234" t="s">
        <v>119</v>
      </c>
      <c r="C142" s="223">
        <f>'Office Major'!C185</f>
        <v>1</v>
      </c>
      <c r="D142" s="223">
        <f>'Office Major'!D185</f>
        <v>895.42</v>
      </c>
      <c r="E142" s="279">
        <f>'Office Major'!E185</f>
        <v>3859727.49</v>
      </c>
      <c r="F142" s="279">
        <f>'Office Major'!F185</f>
        <v>2701809243</v>
      </c>
      <c r="G142" s="223">
        <f>'Office Major'!G185</f>
        <v>213000000</v>
      </c>
      <c r="H142" s="223">
        <f>'Office Major'!H185</f>
        <v>168</v>
      </c>
      <c r="J142" s="138">
        <f>SUM(J139:J141)</f>
        <v>624478120</v>
      </c>
    </row>
    <row r="143" spans="1:11" s="425" customFormat="1" ht="17.100000000000001" customHeight="1" x14ac:dyDescent="0.25">
      <c r="A143" s="181">
        <v>11</v>
      </c>
      <c r="B143" s="234" t="s">
        <v>90</v>
      </c>
      <c r="C143" s="223">
        <f>'Office Major'!C199</f>
        <v>5</v>
      </c>
      <c r="D143" s="223">
        <f>'Office Major'!D199</f>
        <v>1124.01</v>
      </c>
      <c r="E143" s="273">
        <f>'Office Major'!E199</f>
        <v>13050820.210000001</v>
      </c>
      <c r="F143" s="273">
        <f>'Office Major'!F199</f>
        <v>8483033137</v>
      </c>
      <c r="G143" s="223">
        <f>'Office Major'!G199</f>
        <v>1077142000</v>
      </c>
      <c r="H143" s="223">
        <f>'Office Major'!H199</f>
        <v>960</v>
      </c>
      <c r="K143" s="426"/>
    </row>
    <row r="144" spans="1:11" s="425" customFormat="1" ht="17.100000000000001" customHeight="1" x14ac:dyDescent="0.25">
      <c r="A144" s="181">
        <v>12</v>
      </c>
      <c r="B144" s="234" t="s">
        <v>94</v>
      </c>
      <c r="C144" s="181">
        <f>'Office Major'!C208</f>
        <v>6</v>
      </c>
      <c r="D144" s="181">
        <f>'Office Major'!D208</f>
        <v>2576</v>
      </c>
      <c r="E144" s="248">
        <f>'Office Major'!E208</f>
        <v>21164727.469999999</v>
      </c>
      <c r="F144" s="248">
        <f>'Office Major'!F208</f>
        <v>4232945494</v>
      </c>
      <c r="G144" s="181">
        <f>'Office Major'!G208</f>
        <v>1671601767</v>
      </c>
      <c r="H144" s="181">
        <f>'Office Major'!H208</f>
        <v>350</v>
      </c>
    </row>
    <row r="145" spans="1:12" s="425" customFormat="1" ht="17.100000000000001" customHeight="1" x14ac:dyDescent="0.25">
      <c r="A145" s="181">
        <v>13</v>
      </c>
      <c r="B145" s="234" t="s">
        <v>83</v>
      </c>
      <c r="C145" s="181">
        <f>'Office Major'!C124</f>
        <v>1</v>
      </c>
      <c r="D145" s="181">
        <f>'Office Major'!D124</f>
        <v>624</v>
      </c>
      <c r="E145" s="181">
        <f>'Office Major'!E124</f>
        <v>0</v>
      </c>
      <c r="F145" s="181">
        <f>'Office Major'!F124</f>
        <v>0</v>
      </c>
      <c r="G145" s="181">
        <f>'Office Major'!G124</f>
        <v>1248000</v>
      </c>
      <c r="H145" s="181">
        <f>'Office Major'!H124</f>
        <v>60</v>
      </c>
    </row>
    <row r="146" spans="1:12" s="425" customFormat="1" ht="17.100000000000001" customHeight="1" x14ac:dyDescent="0.25">
      <c r="A146" s="181">
        <v>14</v>
      </c>
      <c r="B146" s="234" t="s">
        <v>117</v>
      </c>
      <c r="C146" s="181">
        <f>'Office Major'!C131</f>
        <v>1</v>
      </c>
      <c r="D146" s="181">
        <f>'Office Major'!D131</f>
        <v>195.7064</v>
      </c>
      <c r="E146" s="181">
        <f>'Office Major'!E131</f>
        <v>0</v>
      </c>
      <c r="F146" s="181">
        <f>'Office Major'!F131</f>
        <v>0</v>
      </c>
      <c r="G146" s="181">
        <f>'Office Major'!G131</f>
        <v>0</v>
      </c>
      <c r="H146" s="181">
        <f>'Office Major'!H131</f>
        <v>0</v>
      </c>
    </row>
    <row r="147" spans="1:12" s="425" customFormat="1" ht="17.100000000000001" customHeight="1" x14ac:dyDescent="0.25">
      <c r="A147" s="181">
        <v>15</v>
      </c>
      <c r="B147" s="234" t="s">
        <v>82</v>
      </c>
      <c r="C147" s="181">
        <f>'Office Major'!C230</f>
        <v>2</v>
      </c>
      <c r="D147" s="181">
        <f>'Office Major'!D230</f>
        <v>918.27</v>
      </c>
      <c r="E147" s="454">
        <f>'Office Major'!E230</f>
        <v>1943047</v>
      </c>
      <c r="F147" s="248">
        <f>'Office Major'!F230</f>
        <v>1360132900</v>
      </c>
      <c r="G147" s="181">
        <f>'Office Major'!G230</f>
        <v>119959940</v>
      </c>
      <c r="H147" s="181">
        <f>'Office Major'!H230</f>
        <v>165</v>
      </c>
    </row>
    <row r="148" spans="1:12" s="425" customFormat="1" ht="17.100000000000001" customHeight="1" x14ac:dyDescent="0.25">
      <c r="A148" s="181">
        <v>16</v>
      </c>
      <c r="B148" s="234" t="s">
        <v>153</v>
      </c>
      <c r="C148" s="155">
        <f>'Office Major'!C110</f>
        <v>3</v>
      </c>
      <c r="D148" s="155">
        <f>'Office Major'!D110</f>
        <v>2514</v>
      </c>
      <c r="E148" s="155">
        <f>'Office Major'!E110</f>
        <v>3621715.75</v>
      </c>
      <c r="F148" s="155">
        <f>'Office Major'!F110</f>
        <v>2354115238</v>
      </c>
      <c r="G148" s="155">
        <f>'Office Major'!G110</f>
        <v>278000000</v>
      </c>
      <c r="H148" s="155">
        <f>'Office Major'!H110</f>
        <v>360</v>
      </c>
    </row>
    <row r="149" spans="1:12" s="425" customFormat="1" ht="17.100000000000001" customHeight="1" x14ac:dyDescent="0.25">
      <c r="A149" s="1152" t="s">
        <v>49</v>
      </c>
      <c r="B149" s="1153"/>
      <c r="C149" s="281">
        <f t="shared" ref="C149:H149" si="16">SUM(C133:C148)</f>
        <v>46</v>
      </c>
      <c r="D149" s="282">
        <f t="shared" si="16"/>
        <v>21600.918399999999</v>
      </c>
      <c r="E149" s="282">
        <f t="shared" si="16"/>
        <v>95042211.120000005</v>
      </c>
      <c r="F149" s="282">
        <f t="shared" si="16"/>
        <v>54922510099</v>
      </c>
      <c r="G149" s="283">
        <f t="shared" si="16"/>
        <v>7400295461</v>
      </c>
      <c r="H149" s="281">
        <f t="shared" si="16"/>
        <v>5758</v>
      </c>
    </row>
    <row r="150" spans="1:12" s="425" customFormat="1" ht="17.100000000000001" customHeight="1" x14ac:dyDescent="0.25"/>
    <row r="151" spans="1:12" s="425" customFormat="1" ht="17.100000000000001" customHeight="1" x14ac:dyDescent="0.25">
      <c r="A151" s="1154" t="s">
        <v>33</v>
      </c>
      <c r="B151" s="1154"/>
      <c r="C151" s="1154"/>
      <c r="D151" s="1154"/>
      <c r="E151" s="1154"/>
      <c r="F151" s="1154"/>
      <c r="G151" s="1154"/>
      <c r="H151" s="1154"/>
    </row>
    <row r="152" spans="1:12" s="425" customFormat="1" ht="17.100000000000001" customHeight="1" x14ac:dyDescent="0.25">
      <c r="A152" s="1155" t="s">
        <v>2</v>
      </c>
      <c r="B152" s="1150" t="s">
        <v>76</v>
      </c>
      <c r="C152" s="270" t="s">
        <v>4</v>
      </c>
      <c r="D152" s="270" t="s">
        <v>5</v>
      </c>
      <c r="E152" s="270" t="s">
        <v>6</v>
      </c>
      <c r="F152" s="270" t="s">
        <v>7</v>
      </c>
      <c r="G152" s="270" t="s">
        <v>8</v>
      </c>
      <c r="H152" s="270" t="s">
        <v>9</v>
      </c>
    </row>
    <row r="153" spans="1:12" s="425" customFormat="1" ht="17.100000000000001" customHeight="1" x14ac:dyDescent="0.25">
      <c r="A153" s="1156"/>
      <c r="B153" s="1151"/>
      <c r="C153" s="2" t="s">
        <v>10</v>
      </c>
      <c r="D153" s="2" t="s">
        <v>77</v>
      </c>
      <c r="E153" s="2" t="s">
        <v>78</v>
      </c>
      <c r="F153" s="53" t="s">
        <v>79</v>
      </c>
      <c r="G153" s="53" t="s">
        <v>79</v>
      </c>
      <c r="H153" s="2" t="s">
        <v>12</v>
      </c>
    </row>
    <row r="154" spans="1:12" s="425" customFormat="1" ht="17.100000000000001" customHeight="1" x14ac:dyDescent="0.25">
      <c r="A154" s="181">
        <v>1</v>
      </c>
      <c r="B154" s="234" t="s">
        <v>150</v>
      </c>
      <c r="C154" s="181">
        <f>'Office Major'!C39</f>
        <v>4</v>
      </c>
      <c r="D154" s="181">
        <f>'Office Major'!D39</f>
        <v>11358.14</v>
      </c>
      <c r="E154" s="181">
        <f>'Office Major'!E39</f>
        <v>7324480.9500000002</v>
      </c>
      <c r="F154" s="181">
        <f>'Office Major'!F39</f>
        <v>14648961900</v>
      </c>
      <c r="G154" s="181">
        <f>'Office Major'!G39</f>
        <v>1175812626</v>
      </c>
      <c r="H154" s="181">
        <f>'Office Major'!H39</f>
        <v>120</v>
      </c>
      <c r="L154" s="456"/>
    </row>
    <row r="155" spans="1:12" s="425" customFormat="1" ht="17.100000000000001" customHeight="1" x14ac:dyDescent="0.25">
      <c r="A155" s="181">
        <v>2</v>
      </c>
      <c r="B155" s="234" t="s">
        <v>95</v>
      </c>
      <c r="C155" s="155">
        <f>'Office Major'!C71</f>
        <v>2</v>
      </c>
      <c r="D155" s="155">
        <f>'Office Major'!D71</f>
        <v>2212.25</v>
      </c>
      <c r="E155" s="155">
        <f>'Office Major'!E71</f>
        <v>3022886.66</v>
      </c>
      <c r="F155" s="155">
        <f>'Office Major'!F71</f>
        <v>5441195988</v>
      </c>
      <c r="G155" s="155">
        <f>'Office Major'!G71</f>
        <v>406263837</v>
      </c>
      <c r="H155" s="155">
        <f>'Office Major'!H71</f>
        <v>230</v>
      </c>
      <c r="L155" s="456"/>
    </row>
    <row r="156" spans="1:12" s="425" customFormat="1" ht="17.100000000000001" customHeight="1" x14ac:dyDescent="0.25">
      <c r="A156" s="181">
        <v>3</v>
      </c>
      <c r="B156" s="234" t="s">
        <v>106</v>
      </c>
      <c r="C156" s="214">
        <f>'Office Major'!C155</f>
        <v>1</v>
      </c>
      <c r="D156" s="214">
        <f>'Office Major'!D155</f>
        <v>1063.3499999999999</v>
      </c>
      <c r="E156" s="214">
        <f>'Office Major'!E155</f>
        <v>0</v>
      </c>
      <c r="F156" s="214">
        <f>'Office Major'!F155</f>
        <v>0</v>
      </c>
      <c r="G156" s="214">
        <f>'Office Major'!G155</f>
        <v>2126700</v>
      </c>
      <c r="H156" s="214">
        <f>'Office Major'!H155</f>
        <v>250</v>
      </c>
      <c r="K156" s="426"/>
      <c r="L156" s="456"/>
    </row>
    <row r="157" spans="1:12" s="425" customFormat="1" ht="17.100000000000001" customHeight="1" x14ac:dyDescent="0.25">
      <c r="A157" s="1152" t="s">
        <v>49</v>
      </c>
      <c r="B157" s="1153"/>
      <c r="C157" s="281">
        <f t="shared" ref="C157:H157" si="17">SUM(C154:C156)</f>
        <v>7</v>
      </c>
      <c r="D157" s="282">
        <f t="shared" si="17"/>
        <v>14633.74</v>
      </c>
      <c r="E157" s="283">
        <f t="shared" si="17"/>
        <v>10347367.609999999</v>
      </c>
      <c r="F157" s="283">
        <f t="shared" si="17"/>
        <v>20090157888</v>
      </c>
      <c r="G157" s="283">
        <f t="shared" si="17"/>
        <v>1584203163</v>
      </c>
      <c r="H157" s="281">
        <f t="shared" si="17"/>
        <v>600</v>
      </c>
      <c r="L157" s="456"/>
    </row>
    <row r="158" spans="1:12" s="425" customFormat="1" ht="17.100000000000001" customHeight="1" x14ac:dyDescent="0.25"/>
    <row r="159" spans="1:12" s="425" customFormat="1" ht="17.100000000000001" customHeight="1" x14ac:dyDescent="0.25">
      <c r="A159" s="1154" t="s">
        <v>35</v>
      </c>
      <c r="B159" s="1154"/>
      <c r="C159" s="1154"/>
      <c r="D159" s="1154"/>
      <c r="E159" s="1154"/>
      <c r="F159" s="1154"/>
      <c r="G159" s="1154"/>
      <c r="H159" s="1154"/>
    </row>
    <row r="160" spans="1:12" s="425" customFormat="1" ht="17.100000000000001" customHeight="1" x14ac:dyDescent="0.25">
      <c r="A160" s="1155" t="s">
        <v>2</v>
      </c>
      <c r="B160" s="1150" t="s">
        <v>76</v>
      </c>
      <c r="C160" s="270" t="s">
        <v>4</v>
      </c>
      <c r="D160" s="270" t="s">
        <v>5</v>
      </c>
      <c r="E160" s="270" t="s">
        <v>6</v>
      </c>
      <c r="F160" s="270" t="s">
        <v>7</v>
      </c>
      <c r="G160" s="270" t="s">
        <v>8</v>
      </c>
      <c r="H160" s="270" t="s">
        <v>9</v>
      </c>
    </row>
    <row r="161" spans="1:10" s="425" customFormat="1" ht="17.100000000000001" customHeight="1" x14ac:dyDescent="0.25">
      <c r="A161" s="1156"/>
      <c r="B161" s="1151"/>
      <c r="C161" s="2" t="s">
        <v>10</v>
      </c>
      <c r="D161" s="2" t="s">
        <v>77</v>
      </c>
      <c r="E161" s="2" t="s">
        <v>78</v>
      </c>
      <c r="F161" s="53" t="s">
        <v>79</v>
      </c>
      <c r="G161" s="53" t="s">
        <v>79</v>
      </c>
      <c r="H161" s="2" t="s">
        <v>12</v>
      </c>
    </row>
    <row r="162" spans="1:10" s="425" customFormat="1" ht="17.100000000000001" customHeight="1" x14ac:dyDescent="0.25">
      <c r="A162" s="181">
        <v>1</v>
      </c>
      <c r="B162" s="19" t="s">
        <v>91</v>
      </c>
      <c r="C162" s="157">
        <f>'Office Major'!C17</f>
        <v>1</v>
      </c>
      <c r="D162" s="157">
        <f>'Office Major'!D17</f>
        <v>26.12</v>
      </c>
      <c r="E162" s="157">
        <f>'Office Major'!E17</f>
        <v>0</v>
      </c>
      <c r="F162" s="157">
        <f>'Office Major'!F17</f>
        <v>0</v>
      </c>
      <c r="G162" s="157">
        <f>'Office Major'!G17</f>
        <v>185280</v>
      </c>
      <c r="H162" s="157">
        <f>'Office Major'!H17</f>
        <v>0</v>
      </c>
    </row>
    <row r="163" spans="1:10" s="425" customFormat="1" ht="17.100000000000001" customHeight="1" x14ac:dyDescent="0.25">
      <c r="A163" s="181">
        <v>2</v>
      </c>
      <c r="B163" s="234" t="s">
        <v>190</v>
      </c>
      <c r="C163" s="148">
        <f>'Office Major'!C48</f>
        <v>0</v>
      </c>
      <c r="D163" s="148">
        <f>'Office Major'!D48</f>
        <v>0</v>
      </c>
      <c r="E163" s="148">
        <f>'Office Major'!E48</f>
        <v>0</v>
      </c>
      <c r="F163" s="148">
        <f>'Office Major'!F48</f>
        <v>0</v>
      </c>
      <c r="G163" s="148">
        <f>'Office Major'!G48</f>
        <v>0</v>
      </c>
      <c r="H163" s="148">
        <f>'Office Major'!H48</f>
        <v>0</v>
      </c>
    </row>
    <row r="164" spans="1:10" s="425" customFormat="1" ht="17.100000000000001" customHeight="1" x14ac:dyDescent="0.25">
      <c r="A164" s="181">
        <v>3</v>
      </c>
      <c r="B164" s="19" t="s">
        <v>94</v>
      </c>
      <c r="C164" s="181">
        <f>'Office Major'!C210</f>
        <v>1</v>
      </c>
      <c r="D164" s="181">
        <f>'Office Major'!D210</f>
        <v>10</v>
      </c>
      <c r="E164" s="181">
        <f>'Office Major'!E210</f>
        <v>0</v>
      </c>
      <c r="F164" s="181">
        <f>'Office Major'!F210</f>
        <v>0</v>
      </c>
      <c r="G164" s="181">
        <f>'Office Major'!G210</f>
        <v>0</v>
      </c>
      <c r="H164" s="181">
        <f>'Office Major'!H210</f>
        <v>0</v>
      </c>
    </row>
    <row r="165" spans="1:10" s="425" customFormat="1" ht="17.100000000000001" customHeight="1" x14ac:dyDescent="0.25">
      <c r="A165" s="1152" t="s">
        <v>49</v>
      </c>
      <c r="B165" s="1153"/>
      <c r="C165" s="281">
        <f t="shared" ref="C165:H165" si="18">SUM(C162:C164)</f>
        <v>2</v>
      </c>
      <c r="D165" s="282">
        <f t="shared" si="18"/>
        <v>36.120000000000005</v>
      </c>
      <c r="E165" s="283">
        <f t="shared" si="18"/>
        <v>0</v>
      </c>
      <c r="F165" s="438">
        <f t="shared" si="18"/>
        <v>0</v>
      </c>
      <c r="G165" s="283">
        <f t="shared" si="18"/>
        <v>185280</v>
      </c>
      <c r="H165" s="438">
        <f t="shared" si="18"/>
        <v>0</v>
      </c>
    </row>
    <row r="166" spans="1:10" s="425" customFormat="1" ht="17.100000000000001" customHeight="1" x14ac:dyDescent="0.25"/>
    <row r="167" spans="1:10" s="425" customFormat="1" ht="17.100000000000001" customHeight="1" x14ac:dyDescent="0.25">
      <c r="A167" s="1154" t="s">
        <v>41</v>
      </c>
      <c r="B167" s="1154"/>
      <c r="C167" s="1154"/>
      <c r="D167" s="1154"/>
      <c r="E167" s="1154"/>
      <c r="F167" s="1154"/>
      <c r="G167" s="1154"/>
      <c r="H167" s="1154"/>
    </row>
    <row r="168" spans="1:10" s="425" customFormat="1" ht="17.100000000000001" customHeight="1" x14ac:dyDescent="0.25">
      <c r="A168" s="1155" t="s">
        <v>2</v>
      </c>
      <c r="B168" s="1150" t="s">
        <v>76</v>
      </c>
      <c r="C168" s="270" t="s">
        <v>4</v>
      </c>
      <c r="D168" s="270" t="s">
        <v>5</v>
      </c>
      <c r="E168" s="270" t="s">
        <v>6</v>
      </c>
      <c r="F168" s="270" t="s">
        <v>7</v>
      </c>
      <c r="G168" s="270" t="s">
        <v>8</v>
      </c>
      <c r="H168" s="270" t="s">
        <v>9</v>
      </c>
    </row>
    <row r="169" spans="1:10" s="425" customFormat="1" ht="17.100000000000001" customHeight="1" x14ac:dyDescent="0.25">
      <c r="A169" s="1156"/>
      <c r="B169" s="1151"/>
      <c r="C169" s="2" t="s">
        <v>10</v>
      </c>
      <c r="D169" s="2" t="s">
        <v>77</v>
      </c>
      <c r="E169" s="2" t="s">
        <v>78</v>
      </c>
      <c r="F169" s="53" t="s">
        <v>79</v>
      </c>
      <c r="G169" s="53" t="s">
        <v>79</v>
      </c>
      <c r="H169" s="2" t="s">
        <v>12</v>
      </c>
    </row>
    <row r="170" spans="1:10" s="425" customFormat="1" ht="17.100000000000001" customHeight="1" x14ac:dyDescent="0.25">
      <c r="A170" s="181">
        <v>1</v>
      </c>
      <c r="B170" s="19" t="s">
        <v>82</v>
      </c>
      <c r="C170" s="181">
        <f>'Office Major'!C226</f>
        <v>1</v>
      </c>
      <c r="D170" s="181">
        <f>'Office Major'!D226</f>
        <v>1370.37</v>
      </c>
      <c r="E170" s="248">
        <f>'Office Major'!E226</f>
        <v>1260662.1000000001</v>
      </c>
      <c r="F170" s="248">
        <f>'Office Major'!F226</f>
        <v>2647390410</v>
      </c>
      <c r="G170" s="248">
        <f>'Office Major'!G226</f>
        <v>1448881476</v>
      </c>
      <c r="H170" s="248">
        <f>'Office Major'!H226</f>
        <v>980</v>
      </c>
      <c r="J170" s="456"/>
    </row>
    <row r="171" spans="1:10" s="425" customFormat="1" ht="17.100000000000001" customHeight="1" x14ac:dyDescent="0.25">
      <c r="A171" s="1152" t="s">
        <v>49</v>
      </c>
      <c r="B171" s="1153"/>
      <c r="C171" s="281">
        <f t="shared" ref="C171:H171" si="19">SUM(C170)</f>
        <v>1</v>
      </c>
      <c r="D171" s="282">
        <f t="shared" si="19"/>
        <v>1370.37</v>
      </c>
      <c r="E171" s="281">
        <f t="shared" si="19"/>
        <v>1260662.1000000001</v>
      </c>
      <c r="F171" s="281">
        <f>SUM(F170)</f>
        <v>2647390410</v>
      </c>
      <c r="G171" s="281">
        <f t="shared" si="19"/>
        <v>1448881476</v>
      </c>
      <c r="H171" s="281">
        <f t="shared" si="19"/>
        <v>980</v>
      </c>
      <c r="J171" s="456"/>
    </row>
    <row r="172" spans="1:10" s="425" customFormat="1" ht="17.100000000000001" customHeight="1" x14ac:dyDescent="0.25">
      <c r="A172" s="444"/>
      <c r="B172" s="445"/>
      <c r="C172" s="446"/>
      <c r="D172" s="447"/>
      <c r="E172" s="448"/>
      <c r="F172" s="448"/>
      <c r="G172" s="448"/>
      <c r="H172" s="446"/>
    </row>
    <row r="173" spans="1:10" s="425" customFormat="1" ht="17.100000000000001" customHeight="1" x14ac:dyDescent="0.25">
      <c r="A173" s="1154" t="s">
        <v>42</v>
      </c>
      <c r="B173" s="1154"/>
      <c r="C173" s="1154"/>
      <c r="D173" s="1154"/>
      <c r="E173" s="1154"/>
      <c r="F173" s="1154"/>
      <c r="G173" s="1154"/>
      <c r="H173" s="1154"/>
    </row>
    <row r="174" spans="1:10" s="425" customFormat="1" ht="17.100000000000001" customHeight="1" x14ac:dyDescent="0.25">
      <c r="A174" s="1155" t="s">
        <v>2</v>
      </c>
      <c r="B174" s="1150" t="s">
        <v>76</v>
      </c>
      <c r="C174" s="270" t="s">
        <v>4</v>
      </c>
      <c r="D174" s="270" t="s">
        <v>5</v>
      </c>
      <c r="E174" s="270" t="s">
        <v>6</v>
      </c>
      <c r="F174" s="270" t="s">
        <v>7</v>
      </c>
      <c r="G174" s="270" t="s">
        <v>8</v>
      </c>
      <c r="H174" s="270" t="s">
        <v>9</v>
      </c>
    </row>
    <row r="175" spans="1:10" s="425" customFormat="1" ht="17.100000000000001" customHeight="1" x14ac:dyDescent="0.25">
      <c r="A175" s="1156"/>
      <c r="B175" s="1151"/>
      <c r="C175" s="2" t="s">
        <v>10</v>
      </c>
      <c r="D175" s="2" t="s">
        <v>77</v>
      </c>
      <c r="E175" s="2" t="s">
        <v>78</v>
      </c>
      <c r="F175" s="53" t="s">
        <v>79</v>
      </c>
      <c r="G175" s="53" t="s">
        <v>79</v>
      </c>
      <c r="H175" s="2" t="s">
        <v>12</v>
      </c>
    </row>
    <row r="176" spans="1:10" s="425" customFormat="1" ht="17.100000000000001" customHeight="1" x14ac:dyDescent="0.25">
      <c r="A176" s="181">
        <v>1</v>
      </c>
      <c r="B176" s="457" t="s">
        <v>150</v>
      </c>
      <c r="C176" s="181">
        <f>'Office Major'!C41</f>
        <v>3</v>
      </c>
      <c r="D176" s="181">
        <f>'Office Major'!D41</f>
        <v>480.35</v>
      </c>
      <c r="E176" s="181">
        <f>'Office Major'!E41</f>
        <v>727.37</v>
      </c>
      <c r="F176" s="181">
        <f>'Office Major'!F41</f>
        <v>1054686.5</v>
      </c>
      <c r="G176" s="181">
        <f>'Office Major'!G41</f>
        <v>960700</v>
      </c>
      <c r="H176" s="181">
        <f>'Office Major'!H41</f>
        <v>30</v>
      </c>
    </row>
    <row r="177" spans="1:8" s="425" customFormat="1" ht="17.100000000000001" customHeight="1" x14ac:dyDescent="0.25">
      <c r="A177" s="181">
        <v>2</v>
      </c>
      <c r="B177" s="457" t="s">
        <v>82</v>
      </c>
      <c r="C177" s="181">
        <f>'Office Major'!C232</f>
        <v>0</v>
      </c>
      <c r="D177" s="181">
        <f>'Office Major'!D232</f>
        <v>0</v>
      </c>
      <c r="E177" s="181">
        <f>'Office Major'!E232</f>
        <v>0</v>
      </c>
      <c r="F177" s="181">
        <f>'Office Major'!F232</f>
        <v>0</v>
      </c>
      <c r="G177" s="181">
        <f>'Office Major'!G232</f>
        <v>0</v>
      </c>
      <c r="H177" s="181">
        <f>'Office Major'!H232</f>
        <v>0</v>
      </c>
    </row>
    <row r="178" spans="1:8" s="425" customFormat="1" ht="17.100000000000001" customHeight="1" x14ac:dyDescent="0.25">
      <c r="A178" s="181">
        <v>3</v>
      </c>
      <c r="B178" s="19" t="s">
        <v>95</v>
      </c>
      <c r="C178" s="225">
        <f>'Office Major'!C70</f>
        <v>1</v>
      </c>
      <c r="D178" s="225">
        <f>'Office Major'!D70</f>
        <v>145</v>
      </c>
      <c r="E178" s="225">
        <f>'Office Major'!E70</f>
        <v>0</v>
      </c>
      <c r="F178" s="225">
        <f>'Office Major'!F70</f>
        <v>0</v>
      </c>
      <c r="G178" s="225">
        <f>'Office Major'!G70</f>
        <v>0</v>
      </c>
      <c r="H178" s="225">
        <f>'Office Major'!H70</f>
        <v>0</v>
      </c>
    </row>
    <row r="179" spans="1:8" s="425" customFormat="1" ht="17.100000000000001" customHeight="1" x14ac:dyDescent="0.25">
      <c r="A179" s="1152" t="s">
        <v>49</v>
      </c>
      <c r="B179" s="1153"/>
      <c r="C179" s="281">
        <f t="shared" ref="C179:H179" si="20">SUM(C176:C178)</f>
        <v>4</v>
      </c>
      <c r="D179" s="282">
        <f t="shared" si="20"/>
        <v>625.35</v>
      </c>
      <c r="E179" s="283">
        <f t="shared" si="20"/>
        <v>727.37</v>
      </c>
      <c r="F179" s="283">
        <f t="shared" si="20"/>
        <v>1054686.5</v>
      </c>
      <c r="G179" s="283">
        <f t="shared" si="20"/>
        <v>960700</v>
      </c>
      <c r="H179" s="281">
        <f t="shared" si="20"/>
        <v>30</v>
      </c>
    </row>
    <row r="180" spans="1:8" s="425" customFormat="1" ht="17.100000000000001" customHeight="1" x14ac:dyDescent="0.25">
      <c r="A180" s="444"/>
      <c r="B180" s="445"/>
      <c r="C180" s="446"/>
      <c r="D180" s="447"/>
      <c r="E180" s="448"/>
      <c r="F180" s="448"/>
      <c r="G180" s="448"/>
      <c r="H180" s="446"/>
    </row>
    <row r="181" spans="1:8" s="425" customFormat="1" ht="17.100000000000001" customHeight="1" x14ac:dyDescent="0.25"/>
    <row r="182" spans="1:8" s="425" customFormat="1" ht="17.100000000000001" customHeight="1" x14ac:dyDescent="0.25">
      <c r="A182" s="1154" t="s">
        <v>125</v>
      </c>
      <c r="B182" s="1154"/>
      <c r="C182" s="1154"/>
      <c r="D182" s="1154"/>
      <c r="E182" s="1154"/>
      <c r="F182" s="1154"/>
      <c r="G182" s="1154"/>
      <c r="H182" s="1154"/>
    </row>
    <row r="183" spans="1:8" s="425" customFormat="1" ht="17.100000000000001" customHeight="1" x14ac:dyDescent="0.25">
      <c r="A183" s="1155" t="s">
        <v>2</v>
      </c>
      <c r="B183" s="1150" t="s">
        <v>76</v>
      </c>
      <c r="C183" s="270" t="s">
        <v>4</v>
      </c>
      <c r="D183" s="270" t="s">
        <v>5</v>
      </c>
      <c r="E183" s="270" t="s">
        <v>6</v>
      </c>
      <c r="F183" s="270" t="s">
        <v>7</v>
      </c>
      <c r="G183" s="270" t="s">
        <v>8</v>
      </c>
      <c r="H183" s="270" t="s">
        <v>9</v>
      </c>
    </row>
    <row r="184" spans="1:8" s="425" customFormat="1" ht="17.100000000000001" customHeight="1" x14ac:dyDescent="0.25">
      <c r="A184" s="1156"/>
      <c r="B184" s="1151"/>
      <c r="C184" s="2" t="s">
        <v>10</v>
      </c>
      <c r="D184" s="2" t="s">
        <v>77</v>
      </c>
      <c r="E184" s="2" t="s">
        <v>78</v>
      </c>
      <c r="F184" s="53" t="s">
        <v>79</v>
      </c>
      <c r="G184" s="53" t="s">
        <v>79</v>
      </c>
      <c r="H184" s="2" t="s">
        <v>12</v>
      </c>
    </row>
    <row r="185" spans="1:8" s="425" customFormat="1" ht="17.100000000000001" customHeight="1" x14ac:dyDescent="0.25">
      <c r="A185" s="181">
        <v>1</v>
      </c>
      <c r="B185" s="457" t="s">
        <v>150</v>
      </c>
      <c r="C185" s="181">
        <f>'Office Major'!C40</f>
        <v>9</v>
      </c>
      <c r="D185" s="181">
        <f>'Office Major'!D40</f>
        <v>87.87</v>
      </c>
      <c r="E185" s="181">
        <f>'Office Major'!E40</f>
        <v>26036.33</v>
      </c>
      <c r="F185" s="181">
        <f>'Office Major'!F40</f>
        <v>14215836.18</v>
      </c>
      <c r="G185" s="181">
        <f>'Office Major'!G40</f>
        <v>2188980</v>
      </c>
      <c r="H185" s="181">
        <f>'Office Major'!H40</f>
        <v>20</v>
      </c>
    </row>
    <row r="186" spans="1:8" s="425" customFormat="1" ht="17.100000000000001" customHeight="1" x14ac:dyDescent="0.25">
      <c r="A186" s="181">
        <v>2</v>
      </c>
      <c r="B186" s="457" t="s">
        <v>394</v>
      </c>
      <c r="C186" s="181">
        <f>'Office Major'!C148</f>
        <v>0</v>
      </c>
      <c r="D186" s="181">
        <f>'Office Major'!D148</f>
        <v>0</v>
      </c>
      <c r="E186" s="181">
        <f>'Office Major'!E148</f>
        <v>0</v>
      </c>
      <c r="F186" s="181">
        <f>'Office Major'!F148</f>
        <v>0</v>
      </c>
      <c r="G186" s="181">
        <f>'Office Major'!G148</f>
        <v>0</v>
      </c>
      <c r="H186" s="181">
        <f>'Office Major'!H148</f>
        <v>0</v>
      </c>
    </row>
    <row r="187" spans="1:8" s="425" customFormat="1" ht="17.100000000000001" customHeight="1" x14ac:dyDescent="0.25">
      <c r="A187" s="181">
        <v>3</v>
      </c>
      <c r="B187" s="19" t="s">
        <v>153</v>
      </c>
      <c r="C187" s="225">
        <f>'Office Major'!C111</f>
        <v>9</v>
      </c>
      <c r="D187" s="225">
        <f>'Office Major'!D111</f>
        <v>85.984999999999999</v>
      </c>
      <c r="E187" s="225">
        <f>'Office Major'!E111</f>
        <v>11127.2</v>
      </c>
      <c r="F187" s="225">
        <f>'Office Major'!F111</f>
        <v>6119960</v>
      </c>
      <c r="G187" s="225">
        <f>'Office Major'!G111</f>
        <v>1186050</v>
      </c>
      <c r="H187" s="225">
        <f>'Office Major'!H111</f>
        <v>35</v>
      </c>
    </row>
    <row r="188" spans="1:8" s="425" customFormat="1" ht="17.100000000000001" customHeight="1" x14ac:dyDescent="0.25">
      <c r="A188" s="1152" t="s">
        <v>49</v>
      </c>
      <c r="B188" s="1153"/>
      <c r="C188" s="281">
        <f t="shared" ref="C188:H188" si="21">SUM(C185:C187)</f>
        <v>18</v>
      </c>
      <c r="D188" s="282">
        <f t="shared" si="21"/>
        <v>173.85500000000002</v>
      </c>
      <c r="E188" s="283">
        <f t="shared" si="21"/>
        <v>37163.53</v>
      </c>
      <c r="F188" s="283">
        <f t="shared" si="21"/>
        <v>20335796.18</v>
      </c>
      <c r="G188" s="283">
        <f t="shared" si="21"/>
        <v>3375030</v>
      </c>
      <c r="H188" s="283">
        <f t="shared" si="21"/>
        <v>55</v>
      </c>
    </row>
    <row r="189" spans="1:8" s="425" customFormat="1" ht="17.100000000000001" customHeight="1" x14ac:dyDescent="0.25">
      <c r="A189" s="368"/>
      <c r="B189" s="458"/>
      <c r="C189" s="451"/>
      <c r="D189" s="459"/>
      <c r="E189" s="460"/>
      <c r="F189" s="460"/>
      <c r="G189" s="460"/>
      <c r="H189" s="460"/>
    </row>
    <row r="190" spans="1:8" s="425" customFormat="1" ht="17.100000000000001" customHeight="1" x14ac:dyDescent="0.25"/>
    <row r="191" spans="1:8" s="425" customFormat="1" ht="17.100000000000001" customHeight="1" x14ac:dyDescent="0.25">
      <c r="A191" s="1154" t="s">
        <v>46</v>
      </c>
      <c r="B191" s="1154"/>
      <c r="C191" s="1154"/>
      <c r="D191" s="1154"/>
      <c r="E191" s="1154"/>
      <c r="F191" s="1154"/>
      <c r="G191" s="1154"/>
      <c r="H191" s="1154"/>
    </row>
    <row r="192" spans="1:8" s="425" customFormat="1" ht="17.100000000000001" customHeight="1" x14ac:dyDescent="0.25">
      <c r="A192" s="1155" t="s">
        <v>2</v>
      </c>
      <c r="B192" s="1150" t="s">
        <v>76</v>
      </c>
      <c r="C192" s="270" t="s">
        <v>4</v>
      </c>
      <c r="D192" s="270" t="s">
        <v>5</v>
      </c>
      <c r="E192" s="270" t="s">
        <v>6</v>
      </c>
      <c r="F192" s="270" t="s">
        <v>7</v>
      </c>
      <c r="G192" s="270" t="s">
        <v>8</v>
      </c>
      <c r="H192" s="270" t="s">
        <v>9</v>
      </c>
    </row>
    <row r="193" spans="1:8" s="425" customFormat="1" ht="17.100000000000001" customHeight="1" x14ac:dyDescent="0.25">
      <c r="A193" s="1156"/>
      <c r="B193" s="1151"/>
      <c r="C193" s="255" t="s">
        <v>10</v>
      </c>
      <c r="D193" s="255" t="s">
        <v>77</v>
      </c>
      <c r="E193" s="255" t="s">
        <v>78</v>
      </c>
      <c r="F193" s="57" t="s">
        <v>79</v>
      </c>
      <c r="G193" s="57" t="s">
        <v>79</v>
      </c>
      <c r="H193" s="255" t="s">
        <v>12</v>
      </c>
    </row>
    <row r="194" spans="1:8" s="425" customFormat="1" ht="17.100000000000001" customHeight="1" x14ac:dyDescent="0.25">
      <c r="A194" s="416">
        <v>1</v>
      </c>
      <c r="B194" s="654" t="s">
        <v>91</v>
      </c>
      <c r="C194" s="148">
        <f>'Office Major'!C20</f>
        <v>1</v>
      </c>
      <c r="D194" s="148">
        <f>'Office Major'!D20</f>
        <v>4.2</v>
      </c>
      <c r="E194" s="148">
        <f>'Office Major'!E20</f>
        <v>0</v>
      </c>
      <c r="F194" s="148">
        <f>'Office Major'!F20</f>
        <v>0</v>
      </c>
      <c r="G194" s="148">
        <f>'Office Major'!G20</f>
        <v>0</v>
      </c>
      <c r="H194" s="148">
        <f>'Office Major'!H20</f>
        <v>0</v>
      </c>
    </row>
    <row r="195" spans="1:8" s="425" customFormat="1" ht="17.100000000000001" customHeight="1" x14ac:dyDescent="0.25">
      <c r="A195" s="416">
        <v>2</v>
      </c>
      <c r="B195" s="654" t="s">
        <v>472</v>
      </c>
      <c r="C195" s="148">
        <f>'Office Major'!C83</f>
        <v>1</v>
      </c>
      <c r="D195" s="148">
        <f>'Office Major'!D83</f>
        <v>5</v>
      </c>
      <c r="E195" s="148">
        <f>'Office Major'!E83</f>
        <v>0</v>
      </c>
      <c r="F195" s="148">
        <f>'Office Major'!F83</f>
        <v>0</v>
      </c>
      <c r="G195" s="148">
        <f>'Office Major'!G83</f>
        <v>0</v>
      </c>
      <c r="H195" s="148">
        <f>'Office Major'!H83</f>
        <v>0</v>
      </c>
    </row>
    <row r="196" spans="1:8" s="425" customFormat="1" ht="17.100000000000001" customHeight="1" x14ac:dyDescent="0.25">
      <c r="A196" s="655">
        <v>3</v>
      </c>
      <c r="B196" s="234" t="s">
        <v>190</v>
      </c>
      <c r="C196" s="202">
        <f>'Office Major'!C49</f>
        <v>1</v>
      </c>
      <c r="D196" s="202">
        <f>'Office Major'!D49</f>
        <v>4.3099999999999996</v>
      </c>
      <c r="E196" s="202">
        <f>'Office Major'!E49</f>
        <v>0</v>
      </c>
      <c r="F196" s="202">
        <f>'Office Major'!F49</f>
        <v>0</v>
      </c>
      <c r="G196" s="202">
        <f>'Office Major'!G49</f>
        <v>0</v>
      </c>
      <c r="H196" s="202">
        <f>'Office Major'!H49</f>
        <v>0</v>
      </c>
    </row>
    <row r="197" spans="1:8" s="425" customFormat="1" ht="17.100000000000001" customHeight="1" x14ac:dyDescent="0.25">
      <c r="A197" s="1152" t="s">
        <v>49</v>
      </c>
      <c r="B197" s="1153"/>
      <c r="C197" s="281">
        <f>SUM(C194:C196)</f>
        <v>3</v>
      </c>
      <c r="D197" s="281">
        <f t="shared" ref="D197:H197" si="22">SUM(D194:D196)</f>
        <v>13.509999999999998</v>
      </c>
      <c r="E197" s="281">
        <f t="shared" si="22"/>
        <v>0</v>
      </c>
      <c r="F197" s="281">
        <f t="shared" si="22"/>
        <v>0</v>
      </c>
      <c r="G197" s="281">
        <f t="shared" si="22"/>
        <v>0</v>
      </c>
      <c r="H197" s="281">
        <f t="shared" si="22"/>
        <v>0</v>
      </c>
    </row>
    <row r="198" spans="1:8" s="425" customFormat="1" ht="17.100000000000001" customHeight="1" x14ac:dyDescent="0.25"/>
    <row r="199" spans="1:8" s="425" customFormat="1" ht="17.100000000000001" customHeight="1" x14ac:dyDescent="0.25">
      <c r="A199" s="1154" t="s">
        <v>47</v>
      </c>
      <c r="B199" s="1154"/>
      <c r="C199" s="1154"/>
      <c r="D199" s="1154"/>
      <c r="E199" s="1154"/>
      <c r="F199" s="1154"/>
      <c r="G199" s="1154"/>
      <c r="H199" s="1154"/>
    </row>
    <row r="200" spans="1:8" s="425" customFormat="1" ht="17.100000000000001" customHeight="1" x14ac:dyDescent="0.25">
      <c r="A200" s="1155" t="s">
        <v>2</v>
      </c>
      <c r="B200" s="1150" t="s">
        <v>76</v>
      </c>
      <c r="C200" s="270" t="s">
        <v>4</v>
      </c>
      <c r="D200" s="270" t="s">
        <v>5</v>
      </c>
      <c r="E200" s="270" t="s">
        <v>6</v>
      </c>
      <c r="F200" s="270" t="s">
        <v>7</v>
      </c>
      <c r="G200" s="270" t="s">
        <v>8</v>
      </c>
      <c r="H200" s="270" t="s">
        <v>9</v>
      </c>
    </row>
    <row r="201" spans="1:8" s="425" customFormat="1" ht="17.100000000000001" customHeight="1" x14ac:dyDescent="0.25">
      <c r="A201" s="1156"/>
      <c r="B201" s="1151"/>
      <c r="C201" s="2" t="s">
        <v>10</v>
      </c>
      <c r="D201" s="2" t="s">
        <v>77</v>
      </c>
      <c r="E201" s="2" t="s">
        <v>78</v>
      </c>
      <c r="F201" s="53" t="s">
        <v>79</v>
      </c>
      <c r="G201" s="53" t="s">
        <v>79</v>
      </c>
      <c r="H201" s="2" t="s">
        <v>12</v>
      </c>
    </row>
    <row r="202" spans="1:8" s="425" customFormat="1" ht="17.100000000000001" customHeight="1" x14ac:dyDescent="0.25">
      <c r="A202" s="181">
        <v>1</v>
      </c>
      <c r="B202" s="234" t="s">
        <v>91</v>
      </c>
      <c r="C202" s="157">
        <f>'Office Major'!C14</f>
        <v>1</v>
      </c>
      <c r="D202" s="157">
        <f>'Office Major'!D14</f>
        <v>5</v>
      </c>
      <c r="E202" s="157">
        <f>'Office Major'!E14</f>
        <v>0</v>
      </c>
      <c r="F202" s="157">
        <f>'Office Major'!F14</f>
        <v>0</v>
      </c>
      <c r="G202" s="157">
        <f>'Office Major'!G14</f>
        <v>28000</v>
      </c>
      <c r="H202" s="157">
        <f>'Office Major'!H14</f>
        <v>0</v>
      </c>
    </row>
    <row r="203" spans="1:8" s="425" customFormat="1" ht="17.100000000000001" customHeight="1" x14ac:dyDescent="0.25">
      <c r="A203" s="181">
        <v>2</v>
      </c>
      <c r="B203" s="234" t="s">
        <v>190</v>
      </c>
      <c r="C203" s="148">
        <f>'Office Major'!C47</f>
        <v>6</v>
      </c>
      <c r="D203" s="148">
        <f>'Office Major'!D47</f>
        <v>64.099999999999994</v>
      </c>
      <c r="E203" s="148">
        <f>'Office Major'!E47</f>
        <v>4796.1400000000003</v>
      </c>
      <c r="F203" s="148">
        <f>'Office Major'!F47</f>
        <v>671459.6</v>
      </c>
      <c r="G203" s="148">
        <f>'Office Major'!G47</f>
        <v>671459</v>
      </c>
      <c r="H203" s="148">
        <f>'Office Major'!H47</f>
        <v>30</v>
      </c>
    </row>
    <row r="204" spans="1:8" s="425" customFormat="1" ht="17.100000000000001" customHeight="1" x14ac:dyDescent="0.25">
      <c r="A204" s="181">
        <v>3</v>
      </c>
      <c r="B204" s="234" t="s">
        <v>90</v>
      </c>
      <c r="C204" s="223">
        <f>'Office Major'!C200</f>
        <v>1</v>
      </c>
      <c r="D204" s="223">
        <f>'Office Major'!D200</f>
        <v>49.48</v>
      </c>
      <c r="E204" s="223">
        <f>'Office Major'!E200</f>
        <v>86292.55</v>
      </c>
      <c r="F204" s="223">
        <f>'Office Major'!F200</f>
        <v>119170011.59999999</v>
      </c>
      <c r="G204" s="223">
        <f>'Office Major'!G200</f>
        <v>10300000</v>
      </c>
      <c r="H204" s="223">
        <f>'Office Major'!H200</f>
        <v>185</v>
      </c>
    </row>
    <row r="205" spans="1:8" s="425" customFormat="1" ht="17.100000000000001" customHeight="1" x14ac:dyDescent="0.25">
      <c r="A205" s="181">
        <v>4</v>
      </c>
      <c r="B205" s="234" t="s">
        <v>82</v>
      </c>
      <c r="C205" s="223">
        <f>'Office Major'!C229</f>
        <v>1</v>
      </c>
      <c r="D205" s="223">
        <f>'Office Major'!D229</f>
        <v>112.5</v>
      </c>
      <c r="E205" s="223">
        <f>'Office Major'!E229</f>
        <v>0</v>
      </c>
      <c r="F205" s="223">
        <f>'Office Major'!F229</f>
        <v>0</v>
      </c>
      <c r="G205" s="223">
        <f>'Office Major'!G229</f>
        <v>225000</v>
      </c>
      <c r="H205" s="223">
        <f>'Office Major'!H229</f>
        <v>1</v>
      </c>
    </row>
    <row r="206" spans="1:8" s="425" customFormat="1" ht="17.100000000000001" customHeight="1" x14ac:dyDescent="0.25">
      <c r="A206" s="181">
        <v>5</v>
      </c>
      <c r="B206" s="234" t="s">
        <v>375</v>
      </c>
      <c r="C206" s="223">
        <f>'Office Major'!C192</f>
        <v>2</v>
      </c>
      <c r="D206" s="223">
        <f>'Office Major'!D192</f>
        <v>18.2</v>
      </c>
      <c r="E206" s="223">
        <f>'Office Major'!E192</f>
        <v>203.63</v>
      </c>
      <c r="F206" s="223">
        <f>'Office Major'!F192</f>
        <v>183267</v>
      </c>
      <c r="G206" s="223">
        <f>'Office Major'!G192</f>
        <v>141237</v>
      </c>
      <c r="H206" s="223">
        <f>'Office Major'!H192</f>
        <v>4</v>
      </c>
    </row>
    <row r="207" spans="1:8" s="425" customFormat="1" ht="17.100000000000001" customHeight="1" x14ac:dyDescent="0.25">
      <c r="A207" s="181">
        <v>6</v>
      </c>
      <c r="B207" s="234" t="s">
        <v>94</v>
      </c>
      <c r="C207" s="181">
        <f>'Office Major'!C209</f>
        <v>1</v>
      </c>
      <c r="D207" s="181">
        <f>'Office Major'!D209</f>
        <v>4</v>
      </c>
      <c r="E207" s="181">
        <f>'Office Major'!E209</f>
        <v>0</v>
      </c>
      <c r="F207" s="181">
        <f>'Office Major'!F209</f>
        <v>0</v>
      </c>
      <c r="G207" s="181">
        <f>'Office Major'!G209</f>
        <v>23700</v>
      </c>
      <c r="H207" s="181">
        <f>'Office Major'!H209</f>
        <v>0</v>
      </c>
    </row>
    <row r="208" spans="1:8" s="425" customFormat="1" ht="17.100000000000001" customHeight="1" x14ac:dyDescent="0.25">
      <c r="A208" s="1152" t="s">
        <v>49</v>
      </c>
      <c r="B208" s="1153"/>
      <c r="C208" s="281">
        <f t="shared" ref="C208:H208" si="23">SUM(C202:C207)</f>
        <v>12</v>
      </c>
      <c r="D208" s="282">
        <f t="shared" si="23"/>
        <v>253.27999999999997</v>
      </c>
      <c r="E208" s="283">
        <f t="shared" si="23"/>
        <v>91292.32</v>
      </c>
      <c r="F208" s="283">
        <f t="shared" si="23"/>
        <v>120024738.19999999</v>
      </c>
      <c r="G208" s="283">
        <f t="shared" si="23"/>
        <v>11389396</v>
      </c>
      <c r="H208" s="281">
        <f t="shared" si="23"/>
        <v>220</v>
      </c>
    </row>
    <row r="210" spans="1:8" ht="18.75" x14ac:dyDescent="0.25">
      <c r="A210" s="1154" t="s">
        <v>458</v>
      </c>
      <c r="B210" s="1154"/>
      <c r="C210" s="1154"/>
      <c r="D210" s="1154"/>
      <c r="E210" s="1154"/>
      <c r="F210" s="1154"/>
      <c r="G210" s="1154"/>
      <c r="H210" s="1154"/>
    </row>
    <row r="211" spans="1:8" x14ac:dyDescent="0.25">
      <c r="A211" s="1155" t="s">
        <v>2</v>
      </c>
      <c r="B211" s="1150" t="s">
        <v>76</v>
      </c>
      <c r="C211" s="661" t="s">
        <v>4</v>
      </c>
      <c r="D211" s="661" t="s">
        <v>5</v>
      </c>
      <c r="E211" s="661" t="s">
        <v>6</v>
      </c>
      <c r="F211" s="661" t="s">
        <v>7</v>
      </c>
      <c r="G211" s="661" t="s">
        <v>8</v>
      </c>
      <c r="H211" s="661" t="s">
        <v>9</v>
      </c>
    </row>
    <row r="212" spans="1:8" x14ac:dyDescent="0.25">
      <c r="A212" s="1156"/>
      <c r="B212" s="1151"/>
      <c r="C212" s="2" t="s">
        <v>10</v>
      </c>
      <c r="D212" s="2" t="s">
        <v>77</v>
      </c>
      <c r="E212" s="2" t="s">
        <v>78</v>
      </c>
      <c r="F212" s="53" t="s">
        <v>79</v>
      </c>
      <c r="G212" s="53" t="s">
        <v>79</v>
      </c>
      <c r="H212" s="2" t="s">
        <v>12</v>
      </c>
    </row>
    <row r="213" spans="1:8" x14ac:dyDescent="0.25">
      <c r="A213" s="181">
        <v>1</v>
      </c>
      <c r="B213" s="457" t="s">
        <v>375</v>
      </c>
      <c r="C213" s="181">
        <v>0</v>
      </c>
      <c r="D213" s="181">
        <v>0</v>
      </c>
      <c r="E213" s="181">
        <v>0</v>
      </c>
      <c r="F213" s="181">
        <v>0</v>
      </c>
      <c r="G213" s="181">
        <f>'Office Major'!G193</f>
        <v>0</v>
      </c>
      <c r="H213" s="181">
        <v>0</v>
      </c>
    </row>
    <row r="214" spans="1:8" x14ac:dyDescent="0.25">
      <c r="A214" s="181">
        <v>2</v>
      </c>
      <c r="B214" s="19" t="s">
        <v>394</v>
      </c>
      <c r="C214" s="225">
        <f>'Office Major'!C149</f>
        <v>0</v>
      </c>
      <c r="D214" s="225">
        <f>'Office Major'!D149</f>
        <v>0</v>
      </c>
      <c r="E214" s="225">
        <f>'Office Major'!E149</f>
        <v>0</v>
      </c>
      <c r="F214" s="225">
        <f>'Office Major'!F149</f>
        <v>0</v>
      </c>
      <c r="G214" s="225">
        <f>'Office Major'!G149</f>
        <v>0</v>
      </c>
      <c r="H214" s="225">
        <f>'Office Major'!H149</f>
        <v>0</v>
      </c>
    </row>
    <row r="215" spans="1:8" x14ac:dyDescent="0.25">
      <c r="A215" s="1152" t="s">
        <v>49</v>
      </c>
      <c r="B215" s="1153"/>
      <c r="C215" s="281">
        <f t="shared" ref="C215:H215" si="24">SUM(C213:C214)</f>
        <v>0</v>
      </c>
      <c r="D215" s="282">
        <f t="shared" si="24"/>
        <v>0</v>
      </c>
      <c r="E215" s="283">
        <f t="shared" si="24"/>
        <v>0</v>
      </c>
      <c r="F215" s="283">
        <f t="shared" si="24"/>
        <v>0</v>
      </c>
      <c r="G215" s="283">
        <f t="shared" si="24"/>
        <v>0</v>
      </c>
      <c r="H215" s="281">
        <f t="shared" si="24"/>
        <v>0</v>
      </c>
    </row>
    <row r="218" spans="1:8" x14ac:dyDescent="0.25">
      <c r="B218" s="149"/>
      <c r="C218" s="23"/>
      <c r="D218" s="24"/>
      <c r="E218" s="25"/>
      <c r="F218" s="26"/>
      <c r="G218" s="26"/>
      <c r="H218" s="24"/>
    </row>
    <row r="219" spans="1:8" ht="27" x14ac:dyDescent="0.25">
      <c r="A219" s="1171" t="s">
        <v>0</v>
      </c>
      <c r="B219" s="1145"/>
      <c r="C219" s="1145"/>
      <c r="D219" s="1145"/>
      <c r="E219" s="1145"/>
      <c r="F219" s="1145"/>
      <c r="G219" s="1145"/>
      <c r="H219" s="1145"/>
    </row>
    <row r="220" spans="1:8" ht="20.25" x14ac:dyDescent="0.3">
      <c r="A220" s="1172" t="s">
        <v>128</v>
      </c>
      <c r="B220" s="1173"/>
      <c r="C220" s="1173"/>
      <c r="D220" s="1173"/>
      <c r="E220" s="1173"/>
      <c r="F220" s="1173"/>
      <c r="G220" s="1173"/>
      <c r="H220" s="1173"/>
    </row>
    <row r="221" spans="1:8" ht="20.25" x14ac:dyDescent="0.25">
      <c r="A221" s="1174" t="str">
        <f>A3</f>
        <v>Financial Year 2022-23</v>
      </c>
      <c r="B221" s="1175"/>
      <c r="C221" s="1175"/>
      <c r="D221" s="1175"/>
      <c r="E221" s="1175"/>
      <c r="F221" s="1175"/>
      <c r="G221" s="1175"/>
      <c r="H221" s="1175"/>
    </row>
    <row r="222" spans="1:8" ht="15.75" x14ac:dyDescent="0.25">
      <c r="B222" s="150"/>
      <c r="C222" s="27"/>
      <c r="D222" s="68"/>
      <c r="E222" s="28"/>
      <c r="F222" s="151"/>
      <c r="G222" s="137"/>
      <c r="H222" s="137"/>
    </row>
    <row r="223" spans="1:8" ht="17.100000000000001" customHeight="1" x14ac:dyDescent="0.25">
      <c r="A223" s="1167" t="s">
        <v>2</v>
      </c>
      <c r="B223" s="1169" t="s">
        <v>3</v>
      </c>
      <c r="C223" s="140" t="s">
        <v>4</v>
      </c>
      <c r="D223" s="140" t="s">
        <v>5</v>
      </c>
      <c r="E223" s="140" t="s">
        <v>6</v>
      </c>
      <c r="F223" s="140" t="s">
        <v>7</v>
      </c>
      <c r="G223" s="140" t="s">
        <v>8</v>
      </c>
      <c r="H223" s="140" t="s">
        <v>9</v>
      </c>
    </row>
    <row r="224" spans="1:8" ht="17.100000000000001" customHeight="1" x14ac:dyDescent="0.25">
      <c r="A224" s="1168"/>
      <c r="B224" s="1170"/>
      <c r="C224" s="141" t="s">
        <v>10</v>
      </c>
      <c r="D224" s="141" t="s">
        <v>77</v>
      </c>
      <c r="E224" s="141" t="s">
        <v>78</v>
      </c>
      <c r="F224" s="152" t="s">
        <v>79</v>
      </c>
      <c r="G224" s="152" t="s">
        <v>79</v>
      </c>
      <c r="H224" s="141" t="s">
        <v>12</v>
      </c>
    </row>
    <row r="225" spans="1:14" ht="17.100000000000001" customHeight="1" x14ac:dyDescent="0.25">
      <c r="A225" s="576">
        <v>1</v>
      </c>
      <c r="B225" s="577" t="s">
        <v>465</v>
      </c>
      <c r="C225" s="578">
        <f>C9</f>
        <v>0</v>
      </c>
      <c r="D225" s="578">
        <f t="shared" ref="D225:H225" si="25">D9</f>
        <v>0</v>
      </c>
      <c r="E225" s="578">
        <f t="shared" si="25"/>
        <v>0</v>
      </c>
      <c r="F225" s="578">
        <f t="shared" si="25"/>
        <v>0</v>
      </c>
      <c r="G225" s="578">
        <f t="shared" si="25"/>
        <v>0</v>
      </c>
      <c r="H225" s="578">
        <f t="shared" si="25"/>
        <v>0</v>
      </c>
    </row>
    <row r="226" spans="1:14" ht="17.100000000000001" customHeight="1" x14ac:dyDescent="0.25">
      <c r="A226" s="182">
        <v>2</v>
      </c>
      <c r="B226" s="196" t="s">
        <v>14</v>
      </c>
      <c r="C226" s="188">
        <f t="shared" ref="C226:H226" si="26">C17</f>
        <v>0</v>
      </c>
      <c r="D226" s="287">
        <f t="shared" si="26"/>
        <v>0</v>
      </c>
      <c r="E226" s="288">
        <f t="shared" si="26"/>
        <v>0</v>
      </c>
      <c r="F226" s="187">
        <f t="shared" si="26"/>
        <v>0</v>
      </c>
      <c r="G226" s="187">
        <f t="shared" si="26"/>
        <v>0</v>
      </c>
      <c r="H226" s="188">
        <f t="shared" si="26"/>
        <v>0</v>
      </c>
      <c r="J226" s="138"/>
    </row>
    <row r="227" spans="1:14" ht="17.100000000000001" customHeight="1" x14ac:dyDescent="0.25">
      <c r="A227" s="576">
        <v>3</v>
      </c>
      <c r="B227" s="196" t="s">
        <v>462</v>
      </c>
      <c r="C227" s="188">
        <f>C24</f>
        <v>2</v>
      </c>
      <c r="D227" s="188">
        <f t="shared" ref="D227:H227" si="27">D24</f>
        <v>9.8000000000000007</v>
      </c>
      <c r="E227" s="188">
        <f t="shared" si="27"/>
        <v>0</v>
      </c>
      <c r="F227" s="188">
        <f t="shared" si="27"/>
        <v>0</v>
      </c>
      <c r="G227" s="188">
        <f t="shared" si="27"/>
        <v>0</v>
      </c>
      <c r="H227" s="188">
        <f t="shared" si="27"/>
        <v>0</v>
      </c>
      <c r="J227" s="138"/>
      <c r="N227" s="725"/>
    </row>
    <row r="228" spans="1:14" ht="17.100000000000001" customHeight="1" x14ac:dyDescent="0.25">
      <c r="A228" s="182">
        <v>4</v>
      </c>
      <c r="B228" s="196" t="s">
        <v>395</v>
      </c>
      <c r="C228" s="188">
        <f>C31</f>
        <v>1</v>
      </c>
      <c r="D228" s="188">
        <f t="shared" ref="D228:H228" si="28">D31</f>
        <v>123.2</v>
      </c>
      <c r="E228" s="188">
        <f t="shared" si="28"/>
        <v>0</v>
      </c>
      <c r="F228" s="188">
        <f t="shared" si="28"/>
        <v>0</v>
      </c>
      <c r="G228" s="188">
        <f t="shared" si="28"/>
        <v>123200</v>
      </c>
      <c r="H228" s="188">
        <f t="shared" si="28"/>
        <v>1</v>
      </c>
      <c r="J228" s="138"/>
    </row>
    <row r="229" spans="1:14" ht="17.100000000000001" customHeight="1" x14ac:dyDescent="0.25">
      <c r="A229" s="576">
        <v>5</v>
      </c>
      <c r="B229" s="196" t="s">
        <v>466</v>
      </c>
      <c r="C229" s="188">
        <f>C37</f>
        <v>1</v>
      </c>
      <c r="D229" s="188">
        <f t="shared" ref="D229:H229" si="29">D37</f>
        <v>4.05</v>
      </c>
      <c r="E229" s="188">
        <f t="shared" si="29"/>
        <v>0</v>
      </c>
      <c r="F229" s="188">
        <f t="shared" si="29"/>
        <v>0</v>
      </c>
      <c r="G229" s="188">
        <f t="shared" si="29"/>
        <v>6100</v>
      </c>
      <c r="H229" s="188">
        <f t="shared" si="29"/>
        <v>0</v>
      </c>
      <c r="J229" s="138"/>
    </row>
    <row r="230" spans="1:14" ht="17.100000000000001" customHeight="1" x14ac:dyDescent="0.25">
      <c r="A230" s="182">
        <v>6</v>
      </c>
      <c r="B230" s="196" t="s">
        <v>464</v>
      </c>
      <c r="C230" s="188">
        <f>C43</f>
        <v>0</v>
      </c>
      <c r="D230" s="188">
        <f t="shared" ref="D230:H230" si="30">D43</f>
        <v>0</v>
      </c>
      <c r="E230" s="188">
        <f t="shared" si="30"/>
        <v>0</v>
      </c>
      <c r="F230" s="188">
        <f t="shared" si="30"/>
        <v>0</v>
      </c>
      <c r="G230" s="188">
        <f t="shared" si="30"/>
        <v>0</v>
      </c>
      <c r="H230" s="188">
        <f t="shared" si="30"/>
        <v>0</v>
      </c>
      <c r="J230" s="138"/>
    </row>
    <row r="231" spans="1:14" ht="17.100000000000001" customHeight="1" x14ac:dyDescent="0.25">
      <c r="A231" s="576">
        <v>7</v>
      </c>
      <c r="B231" s="289" t="s">
        <v>15</v>
      </c>
      <c r="C231" s="188">
        <f t="shared" ref="C231:H231" si="31">C50</f>
        <v>4</v>
      </c>
      <c r="D231" s="287">
        <f t="shared" si="31"/>
        <v>769.75</v>
      </c>
      <c r="E231" s="187">
        <f t="shared" si="31"/>
        <v>1107920</v>
      </c>
      <c r="F231" s="187">
        <f t="shared" si="31"/>
        <v>276980000</v>
      </c>
      <c r="G231" s="187">
        <f t="shared" si="31"/>
        <v>393010773</v>
      </c>
      <c r="H231" s="188">
        <f t="shared" si="31"/>
        <v>1760</v>
      </c>
      <c r="J231" s="138"/>
    </row>
    <row r="232" spans="1:14" ht="17.100000000000001" customHeight="1" x14ac:dyDescent="0.25">
      <c r="A232" s="182">
        <v>8</v>
      </c>
      <c r="B232" s="196" t="s">
        <v>16</v>
      </c>
      <c r="C232" s="188">
        <f t="shared" ref="C232:H232" si="32">C61</f>
        <v>15</v>
      </c>
      <c r="D232" s="287">
        <f t="shared" si="32"/>
        <v>2448.625</v>
      </c>
      <c r="E232" s="187">
        <f t="shared" si="32"/>
        <v>5623511.0899999999</v>
      </c>
      <c r="F232" s="187">
        <f t="shared" si="32"/>
        <v>26104981690</v>
      </c>
      <c r="G232" s="188">
        <f t="shared" si="32"/>
        <v>768165700.10000002</v>
      </c>
      <c r="H232" s="188">
        <f t="shared" si="32"/>
        <v>1145</v>
      </c>
      <c r="J232" s="138">
        <f>F232/E232</f>
        <v>4642.1143787590536</v>
      </c>
      <c r="K232" s="138">
        <f>G232/E232</f>
        <v>136.59894820266106</v>
      </c>
    </row>
    <row r="233" spans="1:14" ht="17.100000000000001" customHeight="1" x14ac:dyDescent="0.25">
      <c r="A233" s="576">
        <v>9</v>
      </c>
      <c r="B233" s="289" t="s">
        <v>380</v>
      </c>
      <c r="C233" s="188">
        <f t="shared" ref="C233:H233" si="33">C70</f>
        <v>2</v>
      </c>
      <c r="D233" s="287">
        <f t="shared" si="33"/>
        <v>1680.45</v>
      </c>
      <c r="E233" s="187">
        <f t="shared" si="33"/>
        <v>5452314</v>
      </c>
      <c r="F233" s="187">
        <f t="shared" si="33"/>
        <v>27297911500</v>
      </c>
      <c r="G233" s="188">
        <f t="shared" si="33"/>
        <v>15246421671</v>
      </c>
      <c r="H233" s="188">
        <f t="shared" si="33"/>
        <v>3980</v>
      </c>
      <c r="J233" s="138"/>
    </row>
    <row r="234" spans="1:14" ht="17.100000000000001" customHeight="1" x14ac:dyDescent="0.25">
      <c r="A234" s="182">
        <v>10</v>
      </c>
      <c r="B234" s="289" t="s">
        <v>172</v>
      </c>
      <c r="C234" s="188">
        <f>C79</f>
        <v>3</v>
      </c>
      <c r="D234" s="188">
        <f t="shared" ref="D234:H234" si="34">D79</f>
        <v>1725.8225</v>
      </c>
      <c r="E234" s="188">
        <f t="shared" si="34"/>
        <v>285429.95</v>
      </c>
      <c r="F234" s="188">
        <f t="shared" si="34"/>
        <v>6136743925</v>
      </c>
      <c r="G234" s="188">
        <f t="shared" si="34"/>
        <v>1612942558</v>
      </c>
      <c r="H234" s="188">
        <f t="shared" si="34"/>
        <v>29529</v>
      </c>
      <c r="J234" s="138"/>
    </row>
    <row r="235" spans="1:14" ht="17.100000000000001" customHeight="1" x14ac:dyDescent="0.25">
      <c r="A235" s="576">
        <v>11</v>
      </c>
      <c r="B235" s="289" t="s">
        <v>173</v>
      </c>
      <c r="C235" s="188">
        <f>C87</f>
        <v>1</v>
      </c>
      <c r="D235" s="188">
        <f t="shared" ref="D235:H235" si="35">D87</f>
        <v>3620</v>
      </c>
      <c r="E235" s="188">
        <f t="shared" si="35"/>
        <v>627109.57000000007</v>
      </c>
      <c r="F235" s="188">
        <f t="shared" si="35"/>
        <v>10033753120</v>
      </c>
      <c r="G235" s="188">
        <f t="shared" si="35"/>
        <v>10635815059</v>
      </c>
      <c r="H235" s="188">
        <f t="shared" si="35"/>
        <v>2170</v>
      </c>
      <c r="J235" s="138"/>
    </row>
    <row r="236" spans="1:14" ht="17.100000000000001" customHeight="1" x14ac:dyDescent="0.25">
      <c r="A236" s="182">
        <v>12</v>
      </c>
      <c r="B236" s="196" t="s">
        <v>19</v>
      </c>
      <c r="C236" s="188">
        <f t="shared" ref="C236:H236" si="36">C102</f>
        <v>0</v>
      </c>
      <c r="D236" s="287">
        <f t="shared" si="36"/>
        <v>0</v>
      </c>
      <c r="E236" s="187">
        <f t="shared" si="36"/>
        <v>590.02</v>
      </c>
      <c r="F236" s="187">
        <f t="shared" si="36"/>
        <v>35991220000</v>
      </c>
      <c r="G236" s="188">
        <f t="shared" si="36"/>
        <v>2231349276</v>
      </c>
      <c r="H236" s="188">
        <f t="shared" si="36"/>
        <v>0</v>
      </c>
      <c r="J236" s="138"/>
    </row>
    <row r="237" spans="1:14" ht="17.100000000000001" customHeight="1" x14ac:dyDescent="0.25">
      <c r="A237" s="576">
        <v>13</v>
      </c>
      <c r="B237" s="289" t="s">
        <v>20</v>
      </c>
      <c r="C237" s="188">
        <f t="shared" ref="C237:H237" si="37">C94</f>
        <v>1</v>
      </c>
      <c r="D237" s="287">
        <f t="shared" si="37"/>
        <v>18.898</v>
      </c>
      <c r="E237" s="187">
        <f t="shared" si="37"/>
        <v>5461.56</v>
      </c>
      <c r="F237" s="187">
        <f t="shared" si="37"/>
        <v>17476992</v>
      </c>
      <c r="G237" s="187">
        <f t="shared" si="37"/>
        <v>1038000</v>
      </c>
      <c r="H237" s="188">
        <f t="shared" si="37"/>
        <v>70</v>
      </c>
      <c r="J237" s="138"/>
    </row>
    <row r="238" spans="1:14" ht="17.100000000000001" customHeight="1" x14ac:dyDescent="0.25">
      <c r="A238" s="182">
        <v>14</v>
      </c>
      <c r="B238" s="196" t="s">
        <v>28</v>
      </c>
      <c r="C238" s="188">
        <f t="shared" ref="C238:H238" si="38">C111</f>
        <v>7</v>
      </c>
      <c r="D238" s="287">
        <f t="shared" si="38"/>
        <v>1251.6199999999999</v>
      </c>
      <c r="E238" s="188">
        <f t="shared" si="38"/>
        <v>0</v>
      </c>
      <c r="F238" s="188">
        <f t="shared" si="38"/>
        <v>0</v>
      </c>
      <c r="G238" s="187">
        <f t="shared" si="38"/>
        <v>888200</v>
      </c>
      <c r="H238" s="188">
        <f t="shared" si="38"/>
        <v>0</v>
      </c>
      <c r="J238" s="138"/>
    </row>
    <row r="239" spans="1:14" ht="17.100000000000001" customHeight="1" x14ac:dyDescent="0.25">
      <c r="A239" s="576">
        <v>15</v>
      </c>
      <c r="B239" s="289" t="s">
        <v>29</v>
      </c>
      <c r="C239" s="188">
        <f t="shared" ref="C239:H239" si="39">C121</f>
        <v>15</v>
      </c>
      <c r="D239" s="287">
        <f t="shared" si="39"/>
        <v>68.860700000000008</v>
      </c>
      <c r="E239" s="187">
        <f t="shared" si="39"/>
        <v>50157.33</v>
      </c>
      <c r="F239" s="187">
        <f t="shared" si="39"/>
        <v>203675616</v>
      </c>
      <c r="G239" s="187">
        <f t="shared" si="39"/>
        <v>1717608</v>
      </c>
      <c r="H239" s="188">
        <f t="shared" si="39"/>
        <v>10</v>
      </c>
      <c r="J239" s="138"/>
    </row>
    <row r="240" spans="1:14" ht="17.100000000000001" customHeight="1" x14ac:dyDescent="0.25">
      <c r="A240" s="182">
        <v>16</v>
      </c>
      <c r="B240" s="289" t="s">
        <v>33</v>
      </c>
      <c r="C240" s="188">
        <f t="shared" ref="C240:H240" si="40">C157</f>
        <v>7</v>
      </c>
      <c r="D240" s="287">
        <f t="shared" si="40"/>
        <v>14633.74</v>
      </c>
      <c r="E240" s="187">
        <f t="shared" si="40"/>
        <v>10347367.609999999</v>
      </c>
      <c r="F240" s="187">
        <f t="shared" si="40"/>
        <v>20090157888</v>
      </c>
      <c r="G240" s="187">
        <f t="shared" si="40"/>
        <v>1584203163</v>
      </c>
      <c r="H240" s="188">
        <f t="shared" si="40"/>
        <v>600</v>
      </c>
      <c r="J240" s="138"/>
    </row>
    <row r="241" spans="1:10" ht="17.100000000000001" customHeight="1" x14ac:dyDescent="0.25">
      <c r="A241" s="576">
        <v>17</v>
      </c>
      <c r="B241" s="289" t="s">
        <v>32</v>
      </c>
      <c r="C241" s="188">
        <f>C128</f>
        <v>3</v>
      </c>
      <c r="D241" s="188">
        <f t="shared" ref="D241:H241" si="41">D128</f>
        <v>154</v>
      </c>
      <c r="E241" s="188">
        <f t="shared" si="41"/>
        <v>0</v>
      </c>
      <c r="F241" s="188">
        <f t="shared" si="41"/>
        <v>0</v>
      </c>
      <c r="G241" s="188">
        <f t="shared" si="41"/>
        <v>5660200</v>
      </c>
      <c r="H241" s="188">
        <f t="shared" si="41"/>
        <v>0</v>
      </c>
      <c r="J241" s="138"/>
    </row>
    <row r="242" spans="1:10" ht="17.100000000000001" customHeight="1" x14ac:dyDescent="0.25">
      <c r="A242" s="182">
        <v>18</v>
      </c>
      <c r="B242" s="196" t="s">
        <v>34</v>
      </c>
      <c r="C242" s="188">
        <f t="shared" ref="C242:H242" si="42">C149</f>
        <v>46</v>
      </c>
      <c r="D242" s="287">
        <f t="shared" si="42"/>
        <v>21600.918399999999</v>
      </c>
      <c r="E242" s="187">
        <f t="shared" si="42"/>
        <v>95042211.120000005</v>
      </c>
      <c r="F242" s="187">
        <f t="shared" si="42"/>
        <v>54922510099</v>
      </c>
      <c r="G242" s="187">
        <f t="shared" si="42"/>
        <v>7400295461</v>
      </c>
      <c r="H242" s="188">
        <f t="shared" si="42"/>
        <v>5758</v>
      </c>
      <c r="J242" s="138">
        <v>278000000</v>
      </c>
    </row>
    <row r="243" spans="1:10" ht="17.100000000000001" customHeight="1" x14ac:dyDescent="0.25">
      <c r="A243" s="576">
        <v>19</v>
      </c>
      <c r="B243" s="196" t="s">
        <v>35</v>
      </c>
      <c r="C243" s="188">
        <f t="shared" ref="C243:H243" si="43">C165</f>
        <v>2</v>
      </c>
      <c r="D243" s="287">
        <f t="shared" si="43"/>
        <v>36.120000000000005</v>
      </c>
      <c r="E243" s="187">
        <f t="shared" si="43"/>
        <v>0</v>
      </c>
      <c r="F243" s="187">
        <f t="shared" si="43"/>
        <v>0</v>
      </c>
      <c r="G243" s="187">
        <f t="shared" si="43"/>
        <v>185280</v>
      </c>
      <c r="H243" s="188">
        <f t="shared" si="43"/>
        <v>0</v>
      </c>
      <c r="J243" s="138">
        <v>60000</v>
      </c>
    </row>
    <row r="244" spans="1:10" ht="17.100000000000001" customHeight="1" x14ac:dyDescent="0.25">
      <c r="A244" s="182">
        <v>20</v>
      </c>
      <c r="B244" s="196" t="s">
        <v>41</v>
      </c>
      <c r="C244" s="188">
        <f t="shared" ref="C244:H244" si="44">C171</f>
        <v>1</v>
      </c>
      <c r="D244" s="287">
        <f t="shared" si="44"/>
        <v>1370.37</v>
      </c>
      <c r="E244" s="187">
        <f t="shared" si="44"/>
        <v>1260662.1000000001</v>
      </c>
      <c r="F244" s="187">
        <f t="shared" si="44"/>
        <v>2647390410</v>
      </c>
      <c r="G244" s="187">
        <f t="shared" si="44"/>
        <v>1448881476</v>
      </c>
      <c r="H244" s="188">
        <f t="shared" si="44"/>
        <v>980</v>
      </c>
      <c r="J244" s="138">
        <v>346418120</v>
      </c>
    </row>
    <row r="245" spans="1:10" ht="17.100000000000001" customHeight="1" x14ac:dyDescent="0.25">
      <c r="A245" s="576">
        <v>21</v>
      </c>
      <c r="B245" s="289" t="s">
        <v>42</v>
      </c>
      <c r="C245" s="188">
        <f t="shared" ref="C245:H245" si="45">C179</f>
        <v>4</v>
      </c>
      <c r="D245" s="287">
        <f t="shared" si="45"/>
        <v>625.35</v>
      </c>
      <c r="E245" s="187">
        <f t="shared" si="45"/>
        <v>727.37</v>
      </c>
      <c r="F245" s="187">
        <f t="shared" si="45"/>
        <v>1054686.5</v>
      </c>
      <c r="G245" s="187">
        <f t="shared" si="45"/>
        <v>960700</v>
      </c>
      <c r="H245" s="188">
        <f t="shared" si="45"/>
        <v>30</v>
      </c>
      <c r="J245" s="138">
        <f>SUM(J242:J244)</f>
        <v>624478120</v>
      </c>
    </row>
    <row r="246" spans="1:10" ht="17.100000000000001" customHeight="1" x14ac:dyDescent="0.25">
      <c r="A246" s="182">
        <v>22</v>
      </c>
      <c r="B246" s="289" t="s">
        <v>44</v>
      </c>
      <c r="C246" s="188">
        <f t="shared" ref="C246:H246" si="46">C188</f>
        <v>18</v>
      </c>
      <c r="D246" s="287">
        <f t="shared" si="46"/>
        <v>173.85500000000002</v>
      </c>
      <c r="E246" s="187">
        <f t="shared" si="46"/>
        <v>37163.53</v>
      </c>
      <c r="F246" s="187">
        <f t="shared" si="46"/>
        <v>20335796.18</v>
      </c>
      <c r="G246" s="187">
        <f t="shared" si="46"/>
        <v>3375030</v>
      </c>
      <c r="H246" s="188">
        <f t="shared" si="46"/>
        <v>55</v>
      </c>
      <c r="J246" s="138"/>
    </row>
    <row r="247" spans="1:10" ht="17.100000000000001" customHeight="1" x14ac:dyDescent="0.25">
      <c r="A247" s="576">
        <v>23</v>
      </c>
      <c r="B247" s="289" t="s">
        <v>46</v>
      </c>
      <c r="C247" s="188">
        <f t="shared" ref="C247:H247" si="47">C197</f>
        <v>3</v>
      </c>
      <c r="D247" s="287">
        <f t="shared" si="47"/>
        <v>13.509999999999998</v>
      </c>
      <c r="E247" s="187">
        <f t="shared" si="47"/>
        <v>0</v>
      </c>
      <c r="F247" s="187">
        <f t="shared" si="47"/>
        <v>0</v>
      </c>
      <c r="G247" s="187">
        <f t="shared" si="47"/>
        <v>0</v>
      </c>
      <c r="H247" s="188">
        <f t="shared" si="47"/>
        <v>0</v>
      </c>
      <c r="J247" s="138"/>
    </row>
    <row r="248" spans="1:10" ht="17.100000000000001" customHeight="1" x14ac:dyDescent="0.25">
      <c r="A248" s="182">
        <v>24</v>
      </c>
      <c r="B248" s="196" t="s">
        <v>47</v>
      </c>
      <c r="C248" s="188">
        <f t="shared" ref="C248:H248" si="48">C208</f>
        <v>12</v>
      </c>
      <c r="D248" s="287">
        <f t="shared" si="48"/>
        <v>253.27999999999997</v>
      </c>
      <c r="E248" s="187">
        <f t="shared" si="48"/>
        <v>91292.32</v>
      </c>
      <c r="F248" s="187">
        <f t="shared" si="48"/>
        <v>120024738.19999999</v>
      </c>
      <c r="G248" s="187">
        <f t="shared" si="48"/>
        <v>11389396</v>
      </c>
      <c r="H248" s="188">
        <f t="shared" si="48"/>
        <v>220</v>
      </c>
      <c r="J248" s="138"/>
    </row>
    <row r="249" spans="1:10" ht="17.100000000000001" customHeight="1" x14ac:dyDescent="0.25">
      <c r="A249" s="182"/>
      <c r="B249" s="196" t="s">
        <v>458</v>
      </c>
      <c r="C249" s="188">
        <f>C215</f>
        <v>0</v>
      </c>
      <c r="D249" s="188">
        <f t="shared" ref="D249:H249" si="49">D215</f>
        <v>0</v>
      </c>
      <c r="E249" s="188">
        <f t="shared" si="49"/>
        <v>0</v>
      </c>
      <c r="F249" s="188">
        <f t="shared" si="49"/>
        <v>0</v>
      </c>
      <c r="G249" s="188">
        <f t="shared" si="49"/>
        <v>0</v>
      </c>
      <c r="H249" s="188">
        <f t="shared" si="49"/>
        <v>0</v>
      </c>
      <c r="J249" s="138"/>
    </row>
    <row r="250" spans="1:10" ht="17.100000000000001" customHeight="1" x14ac:dyDescent="0.25">
      <c r="A250" s="284"/>
      <c r="B250" s="285" t="s">
        <v>49</v>
      </c>
      <c r="C250" s="286">
        <f>SUM(C225:C249)</f>
        <v>148</v>
      </c>
      <c r="D250" s="286">
        <f t="shared" ref="D250:H250" si="50">SUM(D225:D249)</f>
        <v>50582.219600000004</v>
      </c>
      <c r="E250" s="286">
        <f t="shared" si="50"/>
        <v>119931917.56999999</v>
      </c>
      <c r="F250" s="286">
        <f t="shared" si="50"/>
        <v>183864216460.88</v>
      </c>
      <c r="G250" s="286">
        <f t="shared" si="50"/>
        <v>41346428851.099998</v>
      </c>
      <c r="H250" s="286">
        <f t="shared" si="50"/>
        <v>46308</v>
      </c>
      <c r="J250" s="138"/>
    </row>
    <row r="252" spans="1:10" x14ac:dyDescent="0.25">
      <c r="B252" s="163" t="s">
        <v>278</v>
      </c>
      <c r="C252" s="130">
        <f>'Office Major'!C271</f>
        <v>148</v>
      </c>
      <c r="D252" s="130">
        <f>'Office Major'!D271</f>
        <v>50582.219599999997</v>
      </c>
      <c r="E252" s="130">
        <f>'Office Major'!E271</f>
        <v>119931917.56999999</v>
      </c>
      <c r="F252" s="138">
        <f>'Office Major'!F271</f>
        <v>183864216460.88</v>
      </c>
      <c r="G252" s="130">
        <f>'Office Major'!G271</f>
        <v>41346428851.099998</v>
      </c>
      <c r="H252" s="130">
        <f>'Office Major'!H271</f>
        <v>46308</v>
      </c>
    </row>
    <row r="254" spans="1:10" x14ac:dyDescent="0.25">
      <c r="C254" s="130">
        <f>C250-C252</f>
        <v>0</v>
      </c>
      <c r="D254" s="130">
        <f t="shared" ref="D254:H254" si="51">D250-D252</f>
        <v>0</v>
      </c>
      <c r="E254" s="130">
        <f t="shared" si="51"/>
        <v>0</v>
      </c>
      <c r="F254" s="130">
        <f t="shared" si="51"/>
        <v>0</v>
      </c>
      <c r="G254" s="130">
        <f t="shared" si="51"/>
        <v>0</v>
      </c>
      <c r="H254" s="130">
        <f t="shared" si="51"/>
        <v>0</v>
      </c>
    </row>
  </sheetData>
  <mergeCells count="108">
    <mergeCell ref="A5:H5"/>
    <mergeCell ref="A6:A7"/>
    <mergeCell ref="B6:B7"/>
    <mergeCell ref="A9:B9"/>
    <mergeCell ref="A223:A224"/>
    <mergeCell ref="B223:B224"/>
    <mergeCell ref="A219:H219"/>
    <mergeCell ref="A220:H220"/>
    <mergeCell ref="A221:H221"/>
    <mergeCell ref="A165:B165"/>
    <mergeCell ref="A168:A169"/>
    <mergeCell ref="B168:B169"/>
    <mergeCell ref="A171:B171"/>
    <mergeCell ref="A174:A175"/>
    <mergeCell ref="B174:B175"/>
    <mergeCell ref="A179:B179"/>
    <mergeCell ref="A208:B208"/>
    <mergeCell ref="A200:A201"/>
    <mergeCell ref="B200:B201"/>
    <mergeCell ref="A192:A193"/>
    <mergeCell ref="B192:B193"/>
    <mergeCell ref="A188:B188"/>
    <mergeCell ref="A197:B197"/>
    <mergeCell ref="A183:A184"/>
    <mergeCell ref="B183:B184"/>
    <mergeCell ref="A211:A212"/>
    <mergeCell ref="B211:B212"/>
    <mergeCell ref="A124:A125"/>
    <mergeCell ref="B124:B125"/>
    <mergeCell ref="A152:A153"/>
    <mergeCell ref="B152:B153"/>
    <mergeCell ref="A157:B157"/>
    <mergeCell ref="A159:H159"/>
    <mergeCell ref="A160:A161"/>
    <mergeCell ref="B160:B161"/>
    <mergeCell ref="A128:B128"/>
    <mergeCell ref="A130:H130"/>
    <mergeCell ref="A131:A132"/>
    <mergeCell ref="B131:B132"/>
    <mergeCell ref="A149:B149"/>
    <mergeCell ref="A151:H151"/>
    <mergeCell ref="A167:H167"/>
    <mergeCell ref="A114:A115"/>
    <mergeCell ref="B114:B115"/>
    <mergeCell ref="A121:B121"/>
    <mergeCell ref="A106:A107"/>
    <mergeCell ref="B106:B107"/>
    <mergeCell ref="A111:B111"/>
    <mergeCell ref="A113:H113"/>
    <mergeCell ref="A123:H123"/>
    <mergeCell ref="A87:B87"/>
    <mergeCell ref="A91:A92"/>
    <mergeCell ref="B91:B92"/>
    <mergeCell ref="A90:H90"/>
    <mergeCell ref="A94:B94"/>
    <mergeCell ref="A97:A98"/>
    <mergeCell ref="B97:B98"/>
    <mergeCell ref="A102:B102"/>
    <mergeCell ref="A105:H105"/>
    <mergeCell ref="A96:H96"/>
    <mergeCell ref="A1:H1"/>
    <mergeCell ref="A2:H2"/>
    <mergeCell ref="A3:H3"/>
    <mergeCell ref="A11:H11"/>
    <mergeCell ref="A12:A13"/>
    <mergeCell ref="B12:B13"/>
    <mergeCell ref="A17:B17"/>
    <mergeCell ref="A45:H45"/>
    <mergeCell ref="A46:A47"/>
    <mergeCell ref="B46:B47"/>
    <mergeCell ref="A28:A29"/>
    <mergeCell ref="B28:B29"/>
    <mergeCell ref="A31:B31"/>
    <mergeCell ref="A19:H19"/>
    <mergeCell ref="A21:A22"/>
    <mergeCell ref="A40:A41"/>
    <mergeCell ref="B40:B41"/>
    <mergeCell ref="A43:B43"/>
    <mergeCell ref="B21:B22"/>
    <mergeCell ref="A24:B24"/>
    <mergeCell ref="A39:H39"/>
    <mergeCell ref="A26:H26"/>
    <mergeCell ref="A33:H33"/>
    <mergeCell ref="A34:A35"/>
    <mergeCell ref="B34:B35"/>
    <mergeCell ref="A37:B37"/>
    <mergeCell ref="A215:B215"/>
    <mergeCell ref="A182:H182"/>
    <mergeCell ref="A191:H191"/>
    <mergeCell ref="A199:H199"/>
    <mergeCell ref="A173:H173"/>
    <mergeCell ref="A210:H210"/>
    <mergeCell ref="A50:B50"/>
    <mergeCell ref="A52:H52"/>
    <mergeCell ref="A53:A54"/>
    <mergeCell ref="B53:B54"/>
    <mergeCell ref="A61:B61"/>
    <mergeCell ref="A63:H63"/>
    <mergeCell ref="A64:A65"/>
    <mergeCell ref="B64:B65"/>
    <mergeCell ref="A74:A75"/>
    <mergeCell ref="B74:B75"/>
    <mergeCell ref="A79:B79"/>
    <mergeCell ref="A72:H72"/>
    <mergeCell ref="A70:B70"/>
    <mergeCell ref="A81:H81"/>
    <mergeCell ref="A82:A83"/>
    <mergeCell ref="B82:B83"/>
  </mergeCells>
  <pageMargins left="0.7" right="0.7" top="0.75" bottom="0.75" header="0.3" footer="0.3"/>
  <pageSetup scale="72" orientation="portrait" r:id="rId1"/>
  <rowBreaks count="2" manualBreakCount="2">
    <brk id="62" max="9" man="1"/>
    <brk id="218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8"/>
  <sheetViews>
    <sheetView topLeftCell="A762" workbookViewId="0">
      <selection activeCell="E775" sqref="E775"/>
    </sheetView>
  </sheetViews>
  <sheetFormatPr defaultColWidth="9.140625" defaultRowHeight="15" x14ac:dyDescent="0.25"/>
  <cols>
    <col min="1" max="1" width="6.7109375" style="29" customWidth="1"/>
    <col min="2" max="2" width="23.7109375" style="29" customWidth="1"/>
    <col min="3" max="3" width="9.140625" style="29"/>
    <col min="4" max="4" width="12.7109375" style="29" customWidth="1"/>
    <col min="5" max="5" width="13.28515625" style="29" customWidth="1"/>
    <col min="6" max="6" width="17.140625" style="29" customWidth="1"/>
    <col min="7" max="7" width="16.5703125" style="29" customWidth="1"/>
    <col min="8" max="8" width="15" style="29" customWidth="1"/>
    <col min="9" max="9" width="9.140625" style="29"/>
    <col min="10" max="10" width="8.28515625" style="29" customWidth="1"/>
    <col min="11" max="11" width="12.5703125" style="29" bestFit="1" customWidth="1"/>
    <col min="12" max="16384" width="9.140625" style="29"/>
  </cols>
  <sheetData>
    <row r="1" spans="1:8" ht="30.75" x14ac:dyDescent="0.25">
      <c r="A1" s="1159" t="s">
        <v>0</v>
      </c>
      <c r="B1" s="1159"/>
      <c r="C1" s="1159"/>
      <c r="D1" s="1159"/>
      <c r="E1" s="1159"/>
      <c r="F1" s="1159"/>
      <c r="G1" s="1159"/>
      <c r="H1" s="1159"/>
    </row>
    <row r="2" spans="1:8" ht="25.5" x14ac:dyDescent="0.25">
      <c r="A2" s="1160" t="s">
        <v>131</v>
      </c>
      <c r="B2" s="1160"/>
      <c r="C2" s="1160"/>
      <c r="D2" s="1160"/>
      <c r="E2" s="1160"/>
      <c r="F2" s="1160"/>
      <c r="G2" s="1160"/>
      <c r="H2" s="1160"/>
    </row>
    <row r="3" spans="1:8" ht="22.5" x14ac:dyDescent="0.25">
      <c r="A3" s="1161" t="str">
        <f>'Major Minerals'!A3:H3</f>
        <v>Financial Year 2022-23</v>
      </c>
      <c r="B3" s="1161"/>
      <c r="C3" s="1161"/>
      <c r="D3" s="1161"/>
      <c r="E3" s="1161"/>
      <c r="F3" s="1161"/>
      <c r="G3" s="1161"/>
      <c r="H3" s="1161"/>
    </row>
    <row r="4" spans="1:8" ht="18.75" x14ac:dyDescent="0.3">
      <c r="A4" s="1162" t="s">
        <v>22</v>
      </c>
      <c r="B4" s="1162"/>
      <c r="C4" s="1162"/>
      <c r="D4" s="1162"/>
      <c r="E4" s="1162"/>
      <c r="F4" s="1162"/>
      <c r="G4" s="1162"/>
      <c r="H4" s="1162"/>
    </row>
    <row r="5" spans="1:8" s="465" customFormat="1" ht="17.100000000000001" customHeight="1" x14ac:dyDescent="0.25">
      <c r="A5" s="1155" t="s">
        <v>2</v>
      </c>
      <c r="B5" s="1150" t="s">
        <v>76</v>
      </c>
      <c r="C5" s="270" t="s">
        <v>4</v>
      </c>
      <c r="D5" s="270" t="s">
        <v>5</v>
      </c>
      <c r="E5" s="270" t="s">
        <v>6</v>
      </c>
      <c r="F5" s="270" t="s">
        <v>7</v>
      </c>
      <c r="G5" s="270" t="s">
        <v>8</v>
      </c>
      <c r="H5" s="270" t="s">
        <v>9</v>
      </c>
    </row>
    <row r="6" spans="1:8" s="465" customFormat="1" ht="17.100000000000001" customHeight="1" x14ac:dyDescent="0.25">
      <c r="A6" s="1156"/>
      <c r="B6" s="1151"/>
      <c r="C6" s="255" t="s">
        <v>10</v>
      </c>
      <c r="D6" s="255" t="s">
        <v>77</v>
      </c>
      <c r="E6" s="255" t="s">
        <v>78</v>
      </c>
      <c r="F6" s="57" t="s">
        <v>79</v>
      </c>
      <c r="G6" s="57" t="s">
        <v>79</v>
      </c>
      <c r="H6" s="255" t="s">
        <v>12</v>
      </c>
    </row>
    <row r="7" spans="1:8" s="465" customFormat="1" ht="17.100000000000001" customHeight="1" x14ac:dyDescent="0.25">
      <c r="A7" s="181">
        <v>1</v>
      </c>
      <c r="B7" s="19" t="s">
        <v>95</v>
      </c>
      <c r="C7" s="148">
        <f>'Office Minor'!C198</f>
        <v>196</v>
      </c>
      <c r="D7" s="148">
        <f>'Office Minor'!D198</f>
        <v>5430.1360999999997</v>
      </c>
      <c r="E7" s="148">
        <f>'Office Minor'!E198</f>
        <v>6503056.4699999997</v>
      </c>
      <c r="F7" s="148">
        <f>'Office Minor'!F198</f>
        <v>4552139529</v>
      </c>
      <c r="G7" s="148">
        <f>'Office Minor'!G198</f>
        <v>800890353</v>
      </c>
      <c r="H7" s="148">
        <f>'Office Minor'!H198</f>
        <v>1110</v>
      </c>
    </row>
    <row r="8" spans="1:8" s="465" customFormat="1" ht="17.100000000000001" customHeight="1" x14ac:dyDescent="0.25">
      <c r="A8" s="181">
        <v>2</v>
      </c>
      <c r="B8" s="19" t="s">
        <v>99</v>
      </c>
      <c r="C8" s="148">
        <f>'Office Minor'!C704</f>
        <v>0</v>
      </c>
      <c r="D8" s="148">
        <f>'Office Minor'!D704</f>
        <v>0</v>
      </c>
      <c r="E8" s="148">
        <f>'Office Minor'!E704</f>
        <v>0</v>
      </c>
      <c r="F8" s="148">
        <f>'Office Minor'!F704</f>
        <v>0</v>
      </c>
      <c r="G8" s="148">
        <f>'Office Minor'!G704</f>
        <v>0</v>
      </c>
      <c r="H8" s="148">
        <f>'Office Minor'!H704</f>
        <v>0</v>
      </c>
    </row>
    <row r="9" spans="1:8" s="465" customFormat="1" ht="17.100000000000001" customHeight="1" x14ac:dyDescent="0.25">
      <c r="A9" s="181">
        <v>3</v>
      </c>
      <c r="B9" s="19" t="s">
        <v>144</v>
      </c>
      <c r="C9" s="148">
        <f>'Office Minor'!C66</f>
        <v>0</v>
      </c>
      <c r="D9" s="148">
        <f>'Office Minor'!D66</f>
        <v>0</v>
      </c>
      <c r="E9" s="148">
        <f>'Office Minor'!E66</f>
        <v>0</v>
      </c>
      <c r="F9" s="148">
        <f>'Office Minor'!F66</f>
        <v>0</v>
      </c>
      <c r="G9" s="148">
        <f>'Office Minor'!G66</f>
        <v>0</v>
      </c>
      <c r="H9" s="148">
        <f>'Office Minor'!H66</f>
        <v>0</v>
      </c>
    </row>
    <row r="10" spans="1:8" s="465" customFormat="1" ht="17.100000000000001" customHeight="1" x14ac:dyDescent="0.25">
      <c r="A10" s="181">
        <v>4</v>
      </c>
      <c r="B10" s="19" t="s">
        <v>153</v>
      </c>
      <c r="C10" s="181">
        <f>'Office Minor'!C347</f>
        <v>3</v>
      </c>
      <c r="D10" s="181">
        <f>'Office Minor'!D347</f>
        <v>13</v>
      </c>
      <c r="E10" s="181">
        <f>'Office Minor'!E347</f>
        <v>0</v>
      </c>
      <c r="F10" s="181">
        <f>'Office Minor'!F347</f>
        <v>0</v>
      </c>
      <c r="G10" s="181">
        <f>'Office Minor'!G347</f>
        <v>518108</v>
      </c>
      <c r="H10" s="181">
        <f>'Office Minor'!H347</f>
        <v>0</v>
      </c>
    </row>
    <row r="11" spans="1:8" s="465" customFormat="1" ht="17.100000000000001" customHeight="1" x14ac:dyDescent="0.25">
      <c r="A11" s="1152" t="s">
        <v>49</v>
      </c>
      <c r="B11" s="1153"/>
      <c r="C11" s="281">
        <f>SUM(C7:C10)</f>
        <v>199</v>
      </c>
      <c r="D11" s="282">
        <f t="shared" ref="D11:H11" si="0">SUM(D7:D10)</f>
        <v>5443.1360999999997</v>
      </c>
      <c r="E11" s="283">
        <f t="shared" si="0"/>
        <v>6503056.4699999997</v>
      </c>
      <c r="F11" s="283">
        <f t="shared" si="0"/>
        <v>4552139529</v>
      </c>
      <c r="G11" s="283">
        <f>SUM(G7:G10)</f>
        <v>801408461</v>
      </c>
      <c r="H11" s="281">
        <f t="shared" si="0"/>
        <v>1110</v>
      </c>
    </row>
    <row r="12" spans="1:8" s="465" customFormat="1" ht="17.100000000000001" customHeight="1" x14ac:dyDescent="0.25">
      <c r="A12" s="444"/>
      <c r="B12" s="445"/>
      <c r="C12" s="446"/>
      <c r="D12" s="447"/>
      <c r="E12" s="448"/>
      <c r="F12" s="448"/>
      <c r="G12" s="448"/>
      <c r="H12" s="446"/>
    </row>
    <row r="13" spans="1:8" s="465" customFormat="1" ht="17.100000000000001" customHeight="1" x14ac:dyDescent="0.25">
      <c r="A13" s="1154" t="s">
        <v>23</v>
      </c>
      <c r="B13" s="1154"/>
      <c r="C13" s="1154"/>
      <c r="D13" s="1154"/>
      <c r="E13" s="1154"/>
      <c r="F13" s="1154"/>
      <c r="G13" s="1154"/>
      <c r="H13" s="1154"/>
    </row>
    <row r="14" spans="1:8" s="465" customFormat="1" ht="17.100000000000001" customHeight="1" x14ac:dyDescent="0.25">
      <c r="A14" s="1155" t="s">
        <v>2</v>
      </c>
      <c r="B14" s="1150" t="s">
        <v>76</v>
      </c>
      <c r="C14" s="270" t="s">
        <v>4</v>
      </c>
      <c r="D14" s="270" t="s">
        <v>5</v>
      </c>
      <c r="E14" s="270" t="s">
        <v>6</v>
      </c>
      <c r="F14" s="270" t="s">
        <v>7</v>
      </c>
      <c r="G14" s="270" t="s">
        <v>8</v>
      </c>
      <c r="H14" s="270" t="s">
        <v>9</v>
      </c>
    </row>
    <row r="15" spans="1:8" s="465" customFormat="1" ht="17.100000000000001" customHeight="1" x14ac:dyDescent="0.25">
      <c r="A15" s="1156"/>
      <c r="B15" s="1151"/>
      <c r="C15" s="2" t="s">
        <v>10</v>
      </c>
      <c r="D15" s="2" t="s">
        <v>77</v>
      </c>
      <c r="E15" s="2" t="s">
        <v>78</v>
      </c>
      <c r="F15" s="53" t="s">
        <v>79</v>
      </c>
      <c r="G15" s="53" t="s">
        <v>79</v>
      </c>
      <c r="H15" s="2" t="s">
        <v>12</v>
      </c>
    </row>
    <row r="16" spans="1:8" s="465" customFormat="1" ht="17.100000000000001" customHeight="1" x14ac:dyDescent="0.25">
      <c r="A16" s="181">
        <v>1</v>
      </c>
      <c r="B16" s="19" t="s">
        <v>82</v>
      </c>
      <c r="C16" s="181">
        <f>'Office Minor'!C789</f>
        <v>1</v>
      </c>
      <c r="D16" s="181">
        <f>'Office Minor'!D789</f>
        <v>31</v>
      </c>
      <c r="E16" s="181">
        <f>'Office Minor'!E789</f>
        <v>6617.4</v>
      </c>
      <c r="F16" s="181">
        <f>'Office Minor'!F789</f>
        <v>8768055</v>
      </c>
      <c r="G16" s="181">
        <f>'Office Minor'!G789</f>
        <v>1138070</v>
      </c>
      <c r="H16" s="181">
        <f>'Office Minor'!H789</f>
        <v>9</v>
      </c>
    </row>
    <row r="17" spans="1:8" s="465" customFormat="1" ht="17.100000000000001" customHeight="1" x14ac:dyDescent="0.25">
      <c r="A17" s="670">
        <v>2</v>
      </c>
      <c r="B17" s="671" t="s">
        <v>89</v>
      </c>
      <c r="C17" s="181">
        <f>'Office Minor'!C603</f>
        <v>0</v>
      </c>
      <c r="D17" s="181">
        <f>'Office Minor'!D603</f>
        <v>0</v>
      </c>
      <c r="E17" s="181">
        <f>'Office Minor'!E603</f>
        <v>0</v>
      </c>
      <c r="F17" s="181">
        <f>'Office Minor'!F603</f>
        <v>0</v>
      </c>
      <c r="G17" s="181">
        <f>'Office Minor'!G603</f>
        <v>0</v>
      </c>
      <c r="H17" s="181">
        <f>'Office Minor'!H603</f>
        <v>0</v>
      </c>
    </row>
    <row r="18" spans="1:8" s="465" customFormat="1" ht="17.100000000000001" customHeight="1" x14ac:dyDescent="0.25">
      <c r="A18" s="1152" t="s">
        <v>49</v>
      </c>
      <c r="B18" s="1153"/>
      <c r="C18" s="281">
        <f>SUM(C16:C17)</f>
        <v>1</v>
      </c>
      <c r="D18" s="282">
        <f t="shared" ref="D18:H18" si="1">SUM(D16:D17)</f>
        <v>31</v>
      </c>
      <c r="E18" s="283">
        <f t="shared" si="1"/>
        <v>6617.4</v>
      </c>
      <c r="F18" s="283">
        <f t="shared" si="1"/>
        <v>8768055</v>
      </c>
      <c r="G18" s="283">
        <f t="shared" si="1"/>
        <v>1138070</v>
      </c>
      <c r="H18" s="281">
        <f t="shared" si="1"/>
        <v>9</v>
      </c>
    </row>
    <row r="19" spans="1:8" s="465" customFormat="1" ht="17.100000000000001" customHeight="1" x14ac:dyDescent="0.25">
      <c r="A19" s="30"/>
      <c r="B19" s="30"/>
      <c r="C19" s="30"/>
      <c r="D19" s="30"/>
      <c r="E19" s="30"/>
      <c r="F19" s="30"/>
      <c r="G19" s="30"/>
      <c r="H19" s="30"/>
    </row>
    <row r="20" spans="1:8" s="465" customFormat="1" ht="17.100000000000001" customHeight="1" x14ac:dyDescent="0.25">
      <c r="A20" s="1176" t="s">
        <v>52</v>
      </c>
      <c r="B20" s="1176"/>
      <c r="C20" s="1176"/>
      <c r="D20" s="1176"/>
      <c r="E20" s="1176"/>
      <c r="F20" s="1176"/>
      <c r="G20" s="1176"/>
      <c r="H20" s="1176"/>
    </row>
    <row r="21" spans="1:8" s="465" customFormat="1" ht="17.100000000000001" customHeight="1" x14ac:dyDescent="0.25">
      <c r="A21" s="1155" t="s">
        <v>2</v>
      </c>
      <c r="B21" s="1150" t="s">
        <v>76</v>
      </c>
      <c r="C21" s="270" t="s">
        <v>4</v>
      </c>
      <c r="D21" s="270" t="s">
        <v>5</v>
      </c>
      <c r="E21" s="270" t="s">
        <v>6</v>
      </c>
      <c r="F21" s="270" t="s">
        <v>7</v>
      </c>
      <c r="G21" s="270" t="s">
        <v>8</v>
      </c>
      <c r="H21" s="270" t="s">
        <v>9</v>
      </c>
    </row>
    <row r="22" spans="1:8" s="465" customFormat="1" ht="17.100000000000001" customHeight="1" x14ac:dyDescent="0.25">
      <c r="A22" s="1156"/>
      <c r="B22" s="1151"/>
      <c r="C22" s="2" t="s">
        <v>10</v>
      </c>
      <c r="D22" s="2" t="s">
        <v>51</v>
      </c>
      <c r="E22" s="2" t="s">
        <v>78</v>
      </c>
      <c r="F22" s="2" t="s">
        <v>79</v>
      </c>
      <c r="G22" s="2" t="s">
        <v>79</v>
      </c>
      <c r="H22" s="2" t="s">
        <v>12</v>
      </c>
    </row>
    <row r="23" spans="1:8" s="465" customFormat="1" ht="17.100000000000001" customHeight="1" x14ac:dyDescent="0.25">
      <c r="A23" s="181">
        <v>1</v>
      </c>
      <c r="B23" s="466" t="s">
        <v>127</v>
      </c>
      <c r="C23" s="277">
        <f>'Office Minor'!C397</f>
        <v>12</v>
      </c>
      <c r="D23" s="277">
        <f>'Office Minor'!D397</f>
        <v>13.07</v>
      </c>
      <c r="E23" s="277">
        <f>'Office Minor'!E397</f>
        <v>6777.9</v>
      </c>
      <c r="F23" s="277">
        <f>'Office Minor'!F397</f>
        <v>5490099</v>
      </c>
      <c r="G23" s="277">
        <f>'Office Minor'!G397</f>
        <v>1763000</v>
      </c>
      <c r="H23" s="277">
        <f>'Office Minor'!H397</f>
        <v>10</v>
      </c>
    </row>
    <row r="24" spans="1:8" s="465" customFormat="1" ht="17.100000000000001" customHeight="1" x14ac:dyDescent="0.25">
      <c r="A24" s="181">
        <v>2</v>
      </c>
      <c r="B24" s="466" t="s">
        <v>150</v>
      </c>
      <c r="C24" s="277">
        <f>'Office Minor'!C104</f>
        <v>35</v>
      </c>
      <c r="D24" s="148">
        <f>'Office Minor'!D104</f>
        <v>87.82</v>
      </c>
      <c r="E24" s="148">
        <f>'Office Minor'!E104</f>
        <v>455970.34</v>
      </c>
      <c r="F24" s="148">
        <f>'Office Minor'!F104</f>
        <v>296380721</v>
      </c>
      <c r="G24" s="148">
        <f>'Office Minor'!G104</f>
        <v>49990736</v>
      </c>
      <c r="H24" s="148">
        <f>'Office Minor'!H104</f>
        <v>285</v>
      </c>
    </row>
    <row r="25" spans="1:8" s="465" customFormat="1" ht="17.100000000000001" customHeight="1" x14ac:dyDescent="0.25">
      <c r="A25" s="670">
        <v>3</v>
      </c>
      <c r="B25" s="1019" t="s">
        <v>472</v>
      </c>
      <c r="C25" s="277">
        <f>'Office Minor'!C281</f>
        <v>0</v>
      </c>
      <c r="D25" s="277">
        <f>'Office Minor'!D281</f>
        <v>0</v>
      </c>
      <c r="E25" s="277">
        <f>'Office Minor'!E281</f>
        <v>2604</v>
      </c>
      <c r="F25" s="277">
        <f>'Office Minor'!F281</f>
        <v>494760</v>
      </c>
      <c r="G25" s="277">
        <f>'Office Minor'!G281</f>
        <v>104160</v>
      </c>
      <c r="H25" s="277">
        <f>'Office Minor'!H281</f>
        <v>0</v>
      </c>
    </row>
    <row r="26" spans="1:8" s="465" customFormat="1" ht="17.100000000000001" customHeight="1" x14ac:dyDescent="0.25">
      <c r="A26" s="1152" t="s">
        <v>49</v>
      </c>
      <c r="B26" s="1153"/>
      <c r="C26" s="1032">
        <f>SUM(C23:C25)</f>
        <v>47</v>
      </c>
      <c r="D26" s="1032">
        <f t="shared" ref="D26:H26" si="2">SUM(D23:D25)</f>
        <v>100.88999999999999</v>
      </c>
      <c r="E26" s="1032">
        <f t="shared" si="2"/>
        <v>465352.24000000005</v>
      </c>
      <c r="F26" s="1032">
        <f t="shared" si="2"/>
        <v>302365580</v>
      </c>
      <c r="G26" s="1032">
        <f t="shared" si="2"/>
        <v>51857896</v>
      </c>
      <c r="H26" s="1032">
        <f t="shared" si="2"/>
        <v>295</v>
      </c>
    </row>
    <row r="27" spans="1:8" s="465" customFormat="1" ht="17.100000000000001" customHeight="1" x14ac:dyDescent="0.25">
      <c r="A27" s="467"/>
      <c r="B27" s="467"/>
      <c r="C27" s="467"/>
      <c r="D27" s="467"/>
      <c r="E27" s="467"/>
      <c r="F27" s="467"/>
      <c r="G27" s="467"/>
      <c r="H27" s="467"/>
    </row>
    <row r="28" spans="1:8" s="465" customFormat="1" ht="17.100000000000001" customHeight="1" x14ac:dyDescent="0.25">
      <c r="A28" s="1176" t="s">
        <v>132</v>
      </c>
      <c r="B28" s="1176"/>
      <c r="C28" s="1176"/>
      <c r="D28" s="1176"/>
      <c r="E28" s="1176"/>
      <c r="F28" s="1176"/>
      <c r="G28" s="1176"/>
      <c r="H28" s="1176"/>
    </row>
    <row r="29" spans="1:8" s="465" customFormat="1" ht="17.100000000000001" customHeight="1" x14ac:dyDescent="0.25">
      <c r="A29" s="1155" t="s">
        <v>2</v>
      </c>
      <c r="B29" s="1150" t="s">
        <v>76</v>
      </c>
      <c r="C29" s="270" t="s">
        <v>4</v>
      </c>
      <c r="D29" s="270" t="s">
        <v>5</v>
      </c>
      <c r="E29" s="270" t="s">
        <v>6</v>
      </c>
      <c r="F29" s="270" t="s">
        <v>7</v>
      </c>
      <c r="G29" s="270" t="s">
        <v>8</v>
      </c>
      <c r="H29" s="270" t="s">
        <v>9</v>
      </c>
    </row>
    <row r="30" spans="1:8" s="465" customFormat="1" ht="17.100000000000001" customHeight="1" x14ac:dyDescent="0.25">
      <c r="A30" s="1156"/>
      <c r="B30" s="1151"/>
      <c r="C30" s="2" t="s">
        <v>10</v>
      </c>
      <c r="D30" s="2" t="s">
        <v>51</v>
      </c>
      <c r="E30" s="2" t="s">
        <v>78</v>
      </c>
      <c r="F30" s="53" t="s">
        <v>79</v>
      </c>
      <c r="G30" s="53" t="s">
        <v>79</v>
      </c>
      <c r="H30" s="2" t="s">
        <v>12</v>
      </c>
    </row>
    <row r="31" spans="1:8" s="465" customFormat="1" ht="17.100000000000001" customHeight="1" x14ac:dyDescent="0.25">
      <c r="A31" s="181">
        <v>1</v>
      </c>
      <c r="B31" s="466" t="s">
        <v>91</v>
      </c>
      <c r="C31" s="64">
        <f>'Office Minor'!C31</f>
        <v>0</v>
      </c>
      <c r="D31" s="64">
        <f>'Office Minor'!D31</f>
        <v>0</v>
      </c>
      <c r="E31" s="64">
        <f>'Office Minor'!E31</f>
        <v>0</v>
      </c>
      <c r="F31" s="64">
        <f>'Office Minor'!F31</f>
        <v>0</v>
      </c>
      <c r="G31" s="64">
        <f>'Office Minor'!G31</f>
        <v>0</v>
      </c>
      <c r="H31" s="64">
        <f>'Office Minor'!H31</f>
        <v>0</v>
      </c>
    </row>
    <row r="32" spans="1:8" s="465" customFormat="1" ht="17.100000000000001" customHeight="1" x14ac:dyDescent="0.25">
      <c r="A32" s="181">
        <v>2</v>
      </c>
      <c r="B32" s="466" t="s">
        <v>85</v>
      </c>
      <c r="C32" s="148">
        <f>'Office Minor'!C48</f>
        <v>0</v>
      </c>
      <c r="D32" s="148">
        <f>'Office Minor'!D48</f>
        <v>0</v>
      </c>
      <c r="E32" s="148">
        <f>'Office Minor'!E48</f>
        <v>0</v>
      </c>
      <c r="F32" s="148">
        <f>'Office Minor'!F48</f>
        <v>0</v>
      </c>
      <c r="G32" s="148">
        <f>'Office Minor'!G48</f>
        <v>0</v>
      </c>
      <c r="H32" s="148">
        <f>'Office Minor'!H48</f>
        <v>0</v>
      </c>
    </row>
    <row r="33" spans="1:8" s="465" customFormat="1" ht="17.100000000000001" customHeight="1" x14ac:dyDescent="0.25">
      <c r="A33" s="181">
        <v>3</v>
      </c>
      <c r="B33" s="466" t="s">
        <v>190</v>
      </c>
      <c r="C33" s="148">
        <f>'Office Minor'!C128</f>
        <v>0</v>
      </c>
      <c r="D33" s="148">
        <f>'Office Minor'!D128</f>
        <v>0</v>
      </c>
      <c r="E33" s="148">
        <f>'Office Minor'!E128</f>
        <v>0</v>
      </c>
      <c r="F33" s="148">
        <f>'Office Minor'!F128</f>
        <v>0</v>
      </c>
      <c r="G33" s="148">
        <f>'Office Minor'!G128</f>
        <v>0</v>
      </c>
      <c r="H33" s="148">
        <f>'Office Minor'!H128</f>
        <v>0</v>
      </c>
    </row>
    <row r="34" spans="1:8" s="465" customFormat="1" ht="17.100000000000001" customHeight="1" x14ac:dyDescent="0.25">
      <c r="A34" s="181">
        <v>4</v>
      </c>
      <c r="B34" s="466" t="s">
        <v>149</v>
      </c>
      <c r="C34" s="148">
        <f>'Office Minor'!C78</f>
        <v>6</v>
      </c>
      <c r="D34" s="148">
        <f>'Office Minor'!D78</f>
        <v>0</v>
      </c>
      <c r="E34" s="148">
        <f>'Office Minor'!E78</f>
        <v>3234</v>
      </c>
      <c r="F34" s="148">
        <f>'Office Minor'!F78</f>
        <v>679140</v>
      </c>
      <c r="G34" s="148">
        <f>'Office Minor'!G78</f>
        <v>885013</v>
      </c>
      <c r="H34" s="148">
        <f>'Office Minor'!H78</f>
        <v>150</v>
      </c>
    </row>
    <row r="35" spans="1:8" s="465" customFormat="1" ht="17.100000000000001" customHeight="1" x14ac:dyDescent="0.25">
      <c r="A35" s="181">
        <v>5</v>
      </c>
      <c r="B35" s="466" t="s">
        <v>112</v>
      </c>
      <c r="C35" s="64">
        <f>'Office Minor'!C157</f>
        <v>0</v>
      </c>
      <c r="D35" s="64">
        <f>'Office Minor'!D157</f>
        <v>0</v>
      </c>
      <c r="E35" s="64">
        <f>'Office Minor'!E157</f>
        <v>940590</v>
      </c>
      <c r="F35" s="64">
        <f>'Office Minor'!F157</f>
        <v>188118000</v>
      </c>
      <c r="G35" s="64">
        <f>'Office Minor'!G157</f>
        <v>34998113</v>
      </c>
      <c r="H35" s="64">
        <f>'Office Minor'!H157</f>
        <v>4400</v>
      </c>
    </row>
    <row r="36" spans="1:8" s="465" customFormat="1" ht="17.100000000000001" customHeight="1" x14ac:dyDescent="0.25">
      <c r="A36" s="181">
        <v>6</v>
      </c>
      <c r="B36" s="466" t="s">
        <v>80</v>
      </c>
      <c r="C36" s="148">
        <f>'Office Minor'!C173</f>
        <v>15</v>
      </c>
      <c r="D36" s="148">
        <f>'Office Minor'!D173</f>
        <v>15</v>
      </c>
      <c r="E36" s="148">
        <f>'Office Minor'!E173</f>
        <v>95760</v>
      </c>
      <c r="F36" s="148">
        <f>'Office Minor'!F173</f>
        <v>47880000</v>
      </c>
      <c r="G36" s="148">
        <f>'Office Minor'!G173</f>
        <v>13505752</v>
      </c>
      <c r="H36" s="148">
        <f>'Office Minor'!H173</f>
        <v>1650</v>
      </c>
    </row>
    <row r="37" spans="1:8" s="465" customFormat="1" ht="17.100000000000001" customHeight="1" x14ac:dyDescent="0.25">
      <c r="A37" s="181">
        <v>7</v>
      </c>
      <c r="B37" s="466" t="s">
        <v>95</v>
      </c>
      <c r="C37" s="64">
        <f>'Office Minor'!C195</f>
        <v>0</v>
      </c>
      <c r="D37" s="64">
        <f>'Office Minor'!D195</f>
        <v>0</v>
      </c>
      <c r="E37" s="64">
        <f>'Office Minor'!E195</f>
        <v>2514147</v>
      </c>
      <c r="F37" s="64">
        <f>'Office Minor'!F195</f>
        <v>62853675</v>
      </c>
      <c r="G37" s="64">
        <f>'Office Minor'!G195</f>
        <v>17599029</v>
      </c>
      <c r="H37" s="64">
        <f>'Office Minor'!H195</f>
        <v>550</v>
      </c>
    </row>
    <row r="38" spans="1:8" s="465" customFormat="1" ht="17.100000000000001" customHeight="1" x14ac:dyDescent="0.25">
      <c r="A38" s="181">
        <v>8</v>
      </c>
      <c r="B38" s="466" t="s">
        <v>103</v>
      </c>
      <c r="C38" s="148">
        <f>'Office Minor'!C250</f>
        <v>0</v>
      </c>
      <c r="D38" s="148">
        <f>'Office Minor'!D250</f>
        <v>0</v>
      </c>
      <c r="E38" s="148">
        <f>'Office Minor'!E250</f>
        <v>87609</v>
      </c>
      <c r="F38" s="148">
        <f>'Office Minor'!F250</f>
        <v>10513080</v>
      </c>
      <c r="G38" s="148">
        <f>'Office Minor'!G250</f>
        <v>3561738</v>
      </c>
      <c r="H38" s="148">
        <f>'Office Minor'!H250</f>
        <v>110</v>
      </c>
    </row>
    <row r="39" spans="1:8" s="465" customFormat="1" ht="17.100000000000001" customHeight="1" x14ac:dyDescent="0.25">
      <c r="A39" s="181">
        <v>9</v>
      </c>
      <c r="B39" s="466" t="s">
        <v>376</v>
      </c>
      <c r="C39" s="148">
        <f>'Office Minor'!C233</f>
        <v>9</v>
      </c>
      <c r="D39" s="148">
        <f>'Office Minor'!D233</f>
        <v>7.53</v>
      </c>
      <c r="E39" s="148">
        <f>'Office Minor'!E233</f>
        <v>447110</v>
      </c>
      <c r="F39" s="148">
        <f>'Office Minor'!F233</f>
        <v>102835300</v>
      </c>
      <c r="G39" s="148">
        <f>'Office Minor'!G233</f>
        <v>13779578</v>
      </c>
      <c r="H39" s="148">
        <f>'Office Minor'!H233</f>
        <v>20</v>
      </c>
    </row>
    <row r="40" spans="1:8" s="465" customFormat="1" ht="17.100000000000001" customHeight="1" x14ac:dyDescent="0.25">
      <c r="A40" s="181">
        <v>10</v>
      </c>
      <c r="B40" s="466" t="s">
        <v>109</v>
      </c>
      <c r="C40" s="148">
        <f>'Office Minor'!C272</f>
        <v>0</v>
      </c>
      <c r="D40" s="148">
        <f>'Office Minor'!D272</f>
        <v>0</v>
      </c>
      <c r="E40" s="148">
        <f>'Office Minor'!E272</f>
        <v>353220</v>
      </c>
      <c r="F40" s="148">
        <f>'Office Minor'!F272</f>
        <v>70644000</v>
      </c>
      <c r="G40" s="148">
        <f>'Office Minor'!G272</f>
        <v>9667842</v>
      </c>
      <c r="H40" s="148">
        <f>'Office Minor'!H272</f>
        <v>150</v>
      </c>
    </row>
    <row r="41" spans="1:8" s="465" customFormat="1" ht="17.100000000000001" customHeight="1" x14ac:dyDescent="0.25">
      <c r="A41" s="181">
        <v>11</v>
      </c>
      <c r="B41" s="208" t="s">
        <v>133</v>
      </c>
      <c r="C41" s="223">
        <f>'Office Minor'!C291</f>
        <v>0</v>
      </c>
      <c r="D41" s="223">
        <f>'Office Minor'!D291</f>
        <v>0</v>
      </c>
      <c r="E41" s="223">
        <f>'Office Minor'!E291</f>
        <v>819000</v>
      </c>
      <c r="F41" s="223">
        <f>'Office Minor'!F291</f>
        <v>188370000</v>
      </c>
      <c r="G41" s="223">
        <f>'Office Minor'!G291</f>
        <v>23247431</v>
      </c>
      <c r="H41" s="223">
        <f>'Office Minor'!H291</f>
        <v>625</v>
      </c>
    </row>
    <row r="42" spans="1:8" s="465" customFormat="1" ht="17.100000000000001" customHeight="1" x14ac:dyDescent="0.25">
      <c r="A42" s="181">
        <v>12</v>
      </c>
      <c r="B42" s="208" t="s">
        <v>152</v>
      </c>
      <c r="C42" s="223">
        <f>'Office Minor'!C304</f>
        <v>0</v>
      </c>
      <c r="D42" s="223">
        <f>'Office Minor'!D304</f>
        <v>0</v>
      </c>
      <c r="E42" s="223">
        <f>'Office Minor'!E304</f>
        <v>40425</v>
      </c>
      <c r="F42" s="223">
        <f>'Office Minor'!F304</f>
        <v>8893500</v>
      </c>
      <c r="G42" s="223">
        <f>'Office Minor'!G304</f>
        <v>1662293</v>
      </c>
      <c r="H42" s="223">
        <f>'Office Minor'!H304</f>
        <v>80</v>
      </c>
    </row>
    <row r="43" spans="1:8" s="465" customFormat="1" ht="17.100000000000001" customHeight="1" x14ac:dyDescent="0.25">
      <c r="A43" s="181">
        <v>13</v>
      </c>
      <c r="B43" s="466" t="s">
        <v>116</v>
      </c>
      <c r="C43" s="181">
        <f>'Office Minor'!C329</f>
        <v>0</v>
      </c>
      <c r="D43" s="181">
        <f>'Office Minor'!D329</f>
        <v>0</v>
      </c>
      <c r="E43" s="181">
        <f>'Office Minor'!E329</f>
        <v>4512060</v>
      </c>
      <c r="F43" s="181">
        <f>'Office Minor'!F329</f>
        <v>1015213500</v>
      </c>
      <c r="G43" s="181">
        <f>'Office Minor'!G329</f>
        <v>150662786</v>
      </c>
      <c r="H43" s="181">
        <f>'Office Minor'!H329</f>
        <v>1200</v>
      </c>
    </row>
    <row r="44" spans="1:8" s="465" customFormat="1" ht="17.100000000000001" customHeight="1" x14ac:dyDescent="0.25">
      <c r="A44" s="181">
        <v>14</v>
      </c>
      <c r="B44" s="466" t="s">
        <v>83</v>
      </c>
      <c r="C44" s="181">
        <f>'Office Minor'!C416</f>
        <v>0</v>
      </c>
      <c r="D44" s="181">
        <f>'Office Minor'!D416</f>
        <v>0</v>
      </c>
      <c r="E44" s="181">
        <f>'Office Minor'!E416</f>
        <v>717906.25</v>
      </c>
      <c r="F44" s="181">
        <f>'Office Minor'!F416</f>
        <v>157939375</v>
      </c>
      <c r="G44" s="181">
        <f>'Office Minor'!G416</f>
        <v>22973000</v>
      </c>
      <c r="H44" s="181">
        <f>'Office Minor'!H416</f>
        <v>0</v>
      </c>
    </row>
    <row r="45" spans="1:8" s="465" customFormat="1" ht="17.100000000000001" customHeight="1" x14ac:dyDescent="0.25">
      <c r="A45" s="181">
        <v>15</v>
      </c>
      <c r="B45" s="466" t="s">
        <v>153</v>
      </c>
      <c r="C45" s="181">
        <f>'Office Minor'!C349</f>
        <v>9</v>
      </c>
      <c r="D45" s="181">
        <f>'Office Minor'!D349</f>
        <v>28</v>
      </c>
      <c r="E45" s="181">
        <f>'Office Minor'!E349</f>
        <v>0</v>
      </c>
      <c r="F45" s="181">
        <f>'Office Minor'!F349</f>
        <v>0</v>
      </c>
      <c r="G45" s="181">
        <f>'Office Minor'!G349</f>
        <v>2569340</v>
      </c>
      <c r="H45" s="181">
        <f>'Office Minor'!H349</f>
        <v>65</v>
      </c>
    </row>
    <row r="46" spans="1:8" s="465" customFormat="1" ht="17.100000000000001" customHeight="1" x14ac:dyDescent="0.25">
      <c r="A46" s="181">
        <v>16</v>
      </c>
      <c r="B46" s="466" t="s">
        <v>86</v>
      </c>
      <c r="C46" s="148">
        <f>'Office Minor'!C364</f>
        <v>0</v>
      </c>
      <c r="D46" s="148">
        <f>'Office Minor'!D364</f>
        <v>0</v>
      </c>
      <c r="E46" s="148">
        <f>'Office Minor'!E364</f>
        <v>1835450</v>
      </c>
      <c r="F46" s="148">
        <f>'Office Minor'!F364</f>
        <v>73418000</v>
      </c>
      <c r="G46" s="148">
        <f>'Office Minor'!G364</f>
        <v>51046000</v>
      </c>
      <c r="H46" s="148">
        <f>'Office Minor'!H364</f>
        <v>4800</v>
      </c>
    </row>
    <row r="47" spans="1:8" s="465" customFormat="1" ht="17.100000000000001" customHeight="1" x14ac:dyDescent="0.25">
      <c r="A47" s="181">
        <v>17</v>
      </c>
      <c r="B47" s="466" t="s">
        <v>135</v>
      </c>
      <c r="C47" s="148">
        <f>'Office Minor'!C451</f>
        <v>16</v>
      </c>
      <c r="D47" s="148">
        <f>'Office Minor'!D451</f>
        <v>40</v>
      </c>
      <c r="E47" s="148">
        <f>'Office Minor'!E451</f>
        <v>91678.562999999995</v>
      </c>
      <c r="F47" s="148">
        <f>'Office Minor'!F451</f>
        <v>19252498.129999999</v>
      </c>
      <c r="G47" s="148">
        <f>'Office Minor'!G451</f>
        <v>2933714</v>
      </c>
      <c r="H47" s="148">
        <f>'Office Minor'!H451</f>
        <v>800</v>
      </c>
    </row>
    <row r="48" spans="1:8" s="465" customFormat="1" ht="17.100000000000001" customHeight="1" x14ac:dyDescent="0.25">
      <c r="A48" s="181">
        <v>18</v>
      </c>
      <c r="B48" s="466" t="s">
        <v>87</v>
      </c>
      <c r="C48" s="181">
        <f>'Office Minor'!C480</f>
        <v>0</v>
      </c>
      <c r="D48" s="181">
        <f>'Office Minor'!D480</f>
        <v>0</v>
      </c>
      <c r="E48" s="181">
        <f>'Office Minor'!E480</f>
        <v>0</v>
      </c>
      <c r="F48" s="181">
        <f>'Office Minor'!F480</f>
        <v>0</v>
      </c>
      <c r="G48" s="181">
        <f>'Office Minor'!G480</f>
        <v>16168889</v>
      </c>
      <c r="H48" s="181">
        <f>'Office Minor'!H480</f>
        <v>250</v>
      </c>
    </row>
    <row r="49" spans="1:8" s="465" customFormat="1" ht="17.100000000000001" customHeight="1" x14ac:dyDescent="0.25">
      <c r="A49" s="181">
        <v>19</v>
      </c>
      <c r="B49" s="466" t="s">
        <v>88</v>
      </c>
      <c r="C49" s="181">
        <f>'Office Minor'!C531</f>
        <v>0</v>
      </c>
      <c r="D49" s="181">
        <f>'Office Minor'!D531</f>
        <v>0</v>
      </c>
      <c r="E49" s="181">
        <f>'Office Minor'!E531</f>
        <v>0</v>
      </c>
      <c r="F49" s="181">
        <f>'Office Minor'!F531</f>
        <v>0</v>
      </c>
      <c r="G49" s="148">
        <f>'Office Minor'!G531</f>
        <v>0</v>
      </c>
      <c r="H49" s="181">
        <f>'Office Minor'!H531</f>
        <v>0</v>
      </c>
    </row>
    <row r="50" spans="1:8" s="465" customFormat="1" ht="17.100000000000001" customHeight="1" x14ac:dyDescent="0.25">
      <c r="A50" s="181">
        <v>20</v>
      </c>
      <c r="B50" s="234" t="s">
        <v>375</v>
      </c>
      <c r="C50" s="181">
        <f>'Office Minor'!C691</f>
        <v>10</v>
      </c>
      <c r="D50" s="181">
        <f>'Office Minor'!D691</f>
        <v>50</v>
      </c>
      <c r="E50" s="181">
        <f>'Office Minor'!E691</f>
        <v>87428.5</v>
      </c>
      <c r="F50" s="181">
        <f>'Office Minor'!F691</f>
        <v>2185712.5</v>
      </c>
      <c r="G50" s="181">
        <f>'Office Minor'!G691</f>
        <v>1000291</v>
      </c>
      <c r="H50" s="181">
        <f>'Office Minor'!H691</f>
        <v>50</v>
      </c>
    </row>
    <row r="51" spans="1:8" s="465" customFormat="1" ht="17.100000000000001" customHeight="1" x14ac:dyDescent="0.25">
      <c r="A51" s="181">
        <v>21</v>
      </c>
      <c r="B51" s="466" t="s">
        <v>99</v>
      </c>
      <c r="C51" s="181">
        <f>'Office Minor'!C710</f>
        <v>0</v>
      </c>
      <c r="D51" s="181">
        <f>'Office Minor'!D710</f>
        <v>0</v>
      </c>
      <c r="E51" s="181">
        <f>'Office Minor'!E710</f>
        <v>533126</v>
      </c>
      <c r="F51" s="181">
        <f>'Office Minor'!F710</f>
        <v>122619072</v>
      </c>
      <c r="G51" s="181">
        <f>'Office Minor'!G710</f>
        <v>21325056</v>
      </c>
      <c r="H51" s="181">
        <f>'Office Minor'!H710</f>
        <v>250</v>
      </c>
    </row>
    <row r="52" spans="1:8" s="465" customFormat="1" ht="17.100000000000001" customHeight="1" x14ac:dyDescent="0.25">
      <c r="A52" s="181">
        <v>22</v>
      </c>
      <c r="B52" s="466" t="s">
        <v>208</v>
      </c>
      <c r="C52" s="233">
        <f>'Office Minor'!C762</f>
        <v>0</v>
      </c>
      <c r="D52" s="233">
        <f>'Office Minor'!D762</f>
        <v>0</v>
      </c>
      <c r="E52" s="233">
        <f>'Office Minor'!E762</f>
        <v>4105500</v>
      </c>
      <c r="F52" s="233">
        <f>'Office Minor'!F762</f>
        <v>923737500</v>
      </c>
      <c r="G52" s="233">
        <f>'Office Minor'!G762</f>
        <v>160297000</v>
      </c>
      <c r="H52" s="233">
        <f>'Office Minor'!H762</f>
        <v>25</v>
      </c>
    </row>
    <row r="53" spans="1:8" s="465" customFormat="1" ht="17.100000000000001" customHeight="1" x14ac:dyDescent="0.25">
      <c r="A53" s="181">
        <v>23</v>
      </c>
      <c r="B53" s="466" t="s">
        <v>474</v>
      </c>
      <c r="C53" s="233">
        <f>'Office Minor'!C672</f>
        <v>0</v>
      </c>
      <c r="D53" s="233">
        <f>'Office Minor'!D672</f>
        <v>0</v>
      </c>
      <c r="E53" s="233">
        <f>'Office Minor'!E672</f>
        <v>21625</v>
      </c>
      <c r="F53" s="233">
        <f>'Office Minor'!F672</f>
        <v>4325000</v>
      </c>
      <c r="G53" s="233">
        <f>'Office Minor'!G672</f>
        <v>692000</v>
      </c>
      <c r="H53" s="233">
        <f>'Office Minor'!H672</f>
        <v>15</v>
      </c>
    </row>
    <row r="54" spans="1:8" s="465" customFormat="1" ht="17.100000000000001" customHeight="1" x14ac:dyDescent="0.25">
      <c r="A54" s="181">
        <v>24</v>
      </c>
      <c r="B54" s="466" t="s">
        <v>388</v>
      </c>
      <c r="C54" s="233">
        <f>'Office Minor'!C643</f>
        <v>0</v>
      </c>
      <c r="D54" s="233">
        <f>'Office Minor'!D643</f>
        <v>0</v>
      </c>
      <c r="E54" s="233">
        <f>'Office Minor'!E643</f>
        <v>0</v>
      </c>
      <c r="F54" s="233">
        <f>'Office Minor'!F643</f>
        <v>0</v>
      </c>
      <c r="G54" s="233">
        <f>'Office Minor'!G643</f>
        <v>0</v>
      </c>
      <c r="H54" s="233">
        <f>'Office Minor'!H643</f>
        <v>0</v>
      </c>
    </row>
    <row r="55" spans="1:8" s="465" customFormat="1" ht="17.100000000000001" customHeight="1" x14ac:dyDescent="0.25">
      <c r="A55" s="181">
        <v>25</v>
      </c>
      <c r="B55" s="466" t="s">
        <v>82</v>
      </c>
      <c r="C55" s="233">
        <f>'Office Minor'!C795</f>
        <v>0</v>
      </c>
      <c r="D55" s="233">
        <f>'Office Minor'!D795</f>
        <v>0</v>
      </c>
      <c r="E55" s="233">
        <f>'Office Minor'!E795</f>
        <v>0</v>
      </c>
      <c r="F55" s="233">
        <f>'Office Minor'!F795</f>
        <v>0</v>
      </c>
      <c r="G55" s="233">
        <f>'Office Minor'!G795</f>
        <v>0</v>
      </c>
      <c r="H55" s="233">
        <f>'Office Minor'!H795</f>
        <v>0</v>
      </c>
    </row>
    <row r="56" spans="1:8" s="465" customFormat="1" ht="17.100000000000001" customHeight="1" x14ac:dyDescent="0.25">
      <c r="A56" s="181">
        <v>26</v>
      </c>
      <c r="B56" s="466" t="s">
        <v>115</v>
      </c>
      <c r="C56" s="256">
        <f>'Office Minor'!C773</f>
        <v>0</v>
      </c>
      <c r="D56" s="256">
        <f>'Office Minor'!D773</f>
        <v>0</v>
      </c>
      <c r="E56" s="256">
        <f>'Office Minor'!E773</f>
        <v>0</v>
      </c>
      <c r="F56" s="256">
        <f>'Office Minor'!F773</f>
        <v>0</v>
      </c>
      <c r="G56" s="256">
        <f>'Office Minor'!G773</f>
        <v>0</v>
      </c>
      <c r="H56" s="256">
        <f>'Office Minor'!H773</f>
        <v>0</v>
      </c>
    </row>
    <row r="57" spans="1:8" s="465" customFormat="1" ht="17.100000000000001" customHeight="1" x14ac:dyDescent="0.25">
      <c r="A57" s="1152" t="s">
        <v>49</v>
      </c>
      <c r="B57" s="1153"/>
      <c r="C57" s="280">
        <f>SUM(C31:C56)</f>
        <v>65</v>
      </c>
      <c r="D57" s="462">
        <f t="shared" ref="D57:H57" si="3">SUM(D31:D56)</f>
        <v>140.53</v>
      </c>
      <c r="E57" s="463">
        <f t="shared" si="3"/>
        <v>17205869.313000001</v>
      </c>
      <c r="F57" s="463">
        <f t="shared" si="3"/>
        <v>2999477352.6300001</v>
      </c>
      <c r="G57" s="463">
        <f>SUM(G31:G56)</f>
        <v>548574865</v>
      </c>
      <c r="H57" s="463">
        <f t="shared" si="3"/>
        <v>15190</v>
      </c>
    </row>
    <row r="58" spans="1:8" s="465" customFormat="1" ht="17.100000000000001" customHeight="1" x14ac:dyDescent="0.25">
      <c r="A58" s="395"/>
      <c r="B58" s="395"/>
      <c r="C58" s="395"/>
      <c r="D58" s="395"/>
      <c r="E58" s="395"/>
      <c r="F58" s="395"/>
      <c r="G58" s="395"/>
      <c r="H58" s="395"/>
    </row>
    <row r="59" spans="1:8" s="465" customFormat="1" ht="17.100000000000001" customHeight="1" x14ac:dyDescent="0.25">
      <c r="A59" s="1154" t="s">
        <v>24</v>
      </c>
      <c r="B59" s="1154"/>
      <c r="C59" s="1154"/>
      <c r="D59" s="1154"/>
      <c r="E59" s="1154"/>
      <c r="F59" s="1154"/>
      <c r="G59" s="1154"/>
      <c r="H59" s="1154"/>
    </row>
    <row r="60" spans="1:8" s="465" customFormat="1" ht="17.100000000000001" customHeight="1" x14ac:dyDescent="0.25">
      <c r="A60" s="1155" t="s">
        <v>2</v>
      </c>
      <c r="B60" s="1150" t="s">
        <v>76</v>
      </c>
      <c r="C60" s="270" t="s">
        <v>4</v>
      </c>
      <c r="D60" s="270" t="s">
        <v>5</v>
      </c>
      <c r="E60" s="270" t="s">
        <v>6</v>
      </c>
      <c r="F60" s="270" t="s">
        <v>7</v>
      </c>
      <c r="G60" s="270" t="s">
        <v>8</v>
      </c>
      <c r="H60" s="270" t="s">
        <v>9</v>
      </c>
    </row>
    <row r="61" spans="1:8" s="465" customFormat="1" ht="17.100000000000001" customHeight="1" x14ac:dyDescent="0.25">
      <c r="A61" s="1156"/>
      <c r="B61" s="1151"/>
      <c r="C61" s="2" t="s">
        <v>10</v>
      </c>
      <c r="D61" s="2" t="s">
        <v>77</v>
      </c>
      <c r="E61" s="2" t="s">
        <v>78</v>
      </c>
      <c r="F61" s="53" t="s">
        <v>79</v>
      </c>
      <c r="G61" s="53" t="s">
        <v>79</v>
      </c>
      <c r="H61" s="2" t="s">
        <v>12</v>
      </c>
    </row>
    <row r="62" spans="1:8" s="465" customFormat="1" ht="17.100000000000001" customHeight="1" x14ac:dyDescent="0.25">
      <c r="A62" s="181">
        <v>1</v>
      </c>
      <c r="B62" s="234" t="s">
        <v>80</v>
      </c>
      <c r="C62" s="181">
        <f>'Office Minor'!C178</f>
        <v>9</v>
      </c>
      <c r="D62" s="181">
        <f>'Office Minor'!D178</f>
        <v>86.03</v>
      </c>
      <c r="E62" s="181">
        <f>'Office Minor'!E178</f>
        <v>175.86</v>
      </c>
      <c r="F62" s="181">
        <f>'Office Minor'!F178</f>
        <v>153877.5</v>
      </c>
      <c r="G62" s="181">
        <f>'Office Minor'!G178</f>
        <v>4415994.4000000004</v>
      </c>
      <c r="H62" s="181">
        <f>'Office Minor'!H178</f>
        <v>0</v>
      </c>
    </row>
    <row r="63" spans="1:8" s="465" customFormat="1" ht="17.100000000000001" customHeight="1" x14ac:dyDescent="0.25">
      <c r="A63" s="181">
        <v>2</v>
      </c>
      <c r="B63" s="211" t="s">
        <v>83</v>
      </c>
      <c r="C63" s="233">
        <f>'Office Minor'!C418</f>
        <v>4</v>
      </c>
      <c r="D63" s="233">
        <f>'Office Minor'!D418</f>
        <v>19.887499999999999</v>
      </c>
      <c r="E63" s="233">
        <f>'Office Minor'!E418</f>
        <v>357</v>
      </c>
      <c r="F63" s="233">
        <f>'Office Minor'!F418</f>
        <v>303450</v>
      </c>
      <c r="G63" s="233">
        <f>'Office Minor'!G418</f>
        <v>2308000</v>
      </c>
      <c r="H63" s="233">
        <f>'Office Minor'!H418</f>
        <v>11</v>
      </c>
    </row>
    <row r="64" spans="1:8" s="465" customFormat="1" ht="17.100000000000001" customHeight="1" x14ac:dyDescent="0.25">
      <c r="A64" s="181">
        <v>3</v>
      </c>
      <c r="B64" s="468" t="s">
        <v>87</v>
      </c>
      <c r="C64" s="313">
        <f>'Office Minor'!C489</f>
        <v>2</v>
      </c>
      <c r="D64" s="313">
        <f>'Office Minor'!D489</f>
        <v>376.93</v>
      </c>
      <c r="E64" s="313">
        <f>'Office Minor'!E489</f>
        <v>0</v>
      </c>
      <c r="F64" s="313">
        <f>'Office Minor'!F489</f>
        <v>0</v>
      </c>
      <c r="G64" s="313">
        <f>'Office Minor'!G489</f>
        <v>0</v>
      </c>
      <c r="H64" s="313">
        <f>'Office Minor'!H489</f>
        <v>0</v>
      </c>
    </row>
    <row r="65" spans="1:8" s="465" customFormat="1" ht="17.100000000000001" customHeight="1" x14ac:dyDescent="0.25">
      <c r="A65" s="181">
        <v>4</v>
      </c>
      <c r="B65" s="234" t="s">
        <v>88</v>
      </c>
      <c r="C65" s="158">
        <f>'Office Minor'!C533</f>
        <v>3</v>
      </c>
      <c r="D65" s="158">
        <f>'Office Minor'!D533</f>
        <v>68.67</v>
      </c>
      <c r="E65" s="158">
        <f>'Office Minor'!E533</f>
        <v>0</v>
      </c>
      <c r="F65" s="158">
        <f>'Office Minor'!F533</f>
        <v>0</v>
      </c>
      <c r="G65" s="158">
        <f>'Office Minor'!G533</f>
        <v>0</v>
      </c>
      <c r="H65" s="158">
        <f>'Office Minor'!H533</f>
        <v>0</v>
      </c>
    </row>
    <row r="66" spans="1:8" s="465" customFormat="1" ht="17.100000000000001" customHeight="1" x14ac:dyDescent="0.25">
      <c r="A66" s="181">
        <v>5</v>
      </c>
      <c r="B66" s="234" t="s">
        <v>97</v>
      </c>
      <c r="C66" s="213">
        <f>'Office Minor'!C583</f>
        <v>0</v>
      </c>
      <c r="D66" s="213">
        <f>'Office Minor'!D583</f>
        <v>0</v>
      </c>
      <c r="E66" s="213">
        <f>'Office Minor'!E583</f>
        <v>0</v>
      </c>
      <c r="F66" s="213">
        <f>'Office Minor'!F583</f>
        <v>0</v>
      </c>
      <c r="G66" s="213">
        <f>'Office Minor'!G583</f>
        <v>0</v>
      </c>
      <c r="H66" s="213">
        <f>'Office Minor'!H583</f>
        <v>0</v>
      </c>
    </row>
    <row r="67" spans="1:8" s="465" customFormat="1" ht="17.100000000000001" customHeight="1" x14ac:dyDescent="0.25">
      <c r="A67" s="181">
        <v>6</v>
      </c>
      <c r="B67" s="234" t="s">
        <v>402</v>
      </c>
      <c r="C67" s="213">
        <f>'Office Minor'!C571</f>
        <v>0</v>
      </c>
      <c r="D67" s="213">
        <f>'Office Minor'!D571</f>
        <v>0</v>
      </c>
      <c r="E67" s="213">
        <f>'Office Minor'!E571</f>
        <v>0</v>
      </c>
      <c r="F67" s="213">
        <f>'Office Minor'!F571</f>
        <v>0</v>
      </c>
      <c r="G67" s="213">
        <f>'Office Minor'!G571</f>
        <v>0</v>
      </c>
      <c r="H67" s="213">
        <f>'Office Minor'!H571</f>
        <v>0</v>
      </c>
    </row>
    <row r="68" spans="1:8" s="465" customFormat="1" ht="17.100000000000001" customHeight="1" x14ac:dyDescent="0.25">
      <c r="A68" s="181">
        <v>7</v>
      </c>
      <c r="B68" s="234" t="s">
        <v>99</v>
      </c>
      <c r="C68" s="158">
        <f>'Office Minor'!C712</f>
        <v>3</v>
      </c>
      <c r="D68" s="158">
        <f>'Office Minor'!D712</f>
        <v>28.84</v>
      </c>
      <c r="E68" s="158">
        <f>'Office Minor'!E712</f>
        <v>86.73</v>
      </c>
      <c r="F68" s="158">
        <f>'Office Minor'!F712</f>
        <v>73720.5</v>
      </c>
      <c r="G68" s="158">
        <f>'Office Minor'!G712</f>
        <v>13876.8</v>
      </c>
      <c r="H68" s="158">
        <f>'Office Minor'!H712</f>
        <v>0</v>
      </c>
    </row>
    <row r="69" spans="1:8" s="465" customFormat="1" ht="17.100000000000001" customHeight="1" x14ac:dyDescent="0.25">
      <c r="A69" s="181">
        <v>8</v>
      </c>
      <c r="B69" s="234" t="s">
        <v>90</v>
      </c>
      <c r="C69" s="223">
        <f>'Office Minor'!C732</f>
        <v>6</v>
      </c>
      <c r="D69" s="223">
        <f>'Office Minor'!D732</f>
        <v>196.45</v>
      </c>
      <c r="E69" s="223">
        <f>'Office Minor'!E732</f>
        <v>5510.99</v>
      </c>
      <c r="F69" s="223">
        <f>'Office Minor'!F732</f>
        <v>4684342</v>
      </c>
      <c r="G69" s="223">
        <f>'Office Minor'!G732</f>
        <v>1231758</v>
      </c>
      <c r="H69" s="223">
        <f>'Office Minor'!H732</f>
        <v>150</v>
      </c>
    </row>
    <row r="70" spans="1:8" s="465" customFormat="1" ht="17.100000000000001" customHeight="1" x14ac:dyDescent="0.25">
      <c r="A70" s="181">
        <v>9</v>
      </c>
      <c r="B70" s="234" t="s">
        <v>82</v>
      </c>
      <c r="C70" s="181">
        <f>'Office Minor'!C802</f>
        <v>10</v>
      </c>
      <c r="D70" s="181">
        <f>'Office Minor'!D802</f>
        <v>102.06</v>
      </c>
      <c r="E70" s="181">
        <f>'Office Minor'!E802</f>
        <v>24435.05</v>
      </c>
      <c r="F70" s="181">
        <f>'Office Minor'!F802</f>
        <v>20769792.502139799</v>
      </c>
      <c r="G70" s="181">
        <f>'Office Minor'!G802</f>
        <v>2139801</v>
      </c>
      <c r="H70" s="181">
        <f>'Office Minor'!H802</f>
        <v>43</v>
      </c>
    </row>
    <row r="71" spans="1:8" s="465" customFormat="1" ht="17.100000000000001" customHeight="1" x14ac:dyDescent="0.25">
      <c r="A71" s="1152" t="s">
        <v>49</v>
      </c>
      <c r="B71" s="1153"/>
      <c r="C71" s="281">
        <f>SUM(C62:C70)</f>
        <v>37</v>
      </c>
      <c r="D71" s="282">
        <f t="shared" ref="D71:H71" si="4">SUM(D62:D70)</f>
        <v>878.86750000000006</v>
      </c>
      <c r="E71" s="282">
        <f t="shared" si="4"/>
        <v>30565.629999999997</v>
      </c>
      <c r="F71" s="283">
        <f t="shared" si="4"/>
        <v>25985182.502139799</v>
      </c>
      <c r="G71" s="283">
        <f>SUM(G62:G70)</f>
        <v>10109430.199999999</v>
      </c>
      <c r="H71" s="281">
        <f t="shared" si="4"/>
        <v>204</v>
      </c>
    </row>
    <row r="72" spans="1:8" s="465" customFormat="1" ht="17.100000000000001" customHeight="1" x14ac:dyDescent="0.25">
      <c r="A72" s="444"/>
      <c r="B72" s="445"/>
      <c r="C72" s="469"/>
      <c r="D72" s="470"/>
      <c r="E72" s="471"/>
      <c r="F72" s="471"/>
      <c r="G72" s="471"/>
      <c r="H72" s="469"/>
    </row>
    <row r="73" spans="1:8" s="465" customFormat="1" ht="17.100000000000001" customHeight="1" x14ac:dyDescent="0.25">
      <c r="A73" s="1154" t="s">
        <v>430</v>
      </c>
      <c r="B73" s="1154"/>
      <c r="C73" s="1154"/>
      <c r="D73" s="1154"/>
      <c r="E73" s="1154"/>
      <c r="F73" s="1154"/>
      <c r="G73" s="1154"/>
      <c r="H73" s="1154"/>
    </row>
    <row r="74" spans="1:8" s="465" customFormat="1" ht="17.100000000000001" customHeight="1" x14ac:dyDescent="0.25">
      <c r="A74" s="1155" t="s">
        <v>2</v>
      </c>
      <c r="B74" s="1150" t="s">
        <v>76</v>
      </c>
      <c r="C74" s="270" t="s">
        <v>4</v>
      </c>
      <c r="D74" s="270" t="s">
        <v>5</v>
      </c>
      <c r="E74" s="270" t="s">
        <v>6</v>
      </c>
      <c r="F74" s="270" t="s">
        <v>7</v>
      </c>
      <c r="G74" s="270" t="s">
        <v>8</v>
      </c>
      <c r="H74" s="270" t="s">
        <v>9</v>
      </c>
    </row>
    <row r="75" spans="1:8" s="465" customFormat="1" ht="17.100000000000001" customHeight="1" x14ac:dyDescent="0.25">
      <c r="A75" s="1156"/>
      <c r="B75" s="1151"/>
      <c r="C75" s="2" t="s">
        <v>10</v>
      </c>
      <c r="D75" s="2" t="s">
        <v>77</v>
      </c>
      <c r="E75" s="2" t="s">
        <v>78</v>
      </c>
      <c r="F75" s="53" t="s">
        <v>79</v>
      </c>
      <c r="G75" s="53" t="s">
        <v>79</v>
      </c>
      <c r="H75" s="2" t="s">
        <v>12</v>
      </c>
    </row>
    <row r="76" spans="1:8" s="465" customFormat="1" ht="17.100000000000001" customHeight="1" x14ac:dyDescent="0.25">
      <c r="A76" s="181">
        <v>1</v>
      </c>
      <c r="B76" s="234" t="s">
        <v>640</v>
      </c>
      <c r="C76" s="181">
        <f>'Office Minor'!C109</f>
        <v>2</v>
      </c>
      <c r="D76" s="181">
        <f>'Office Minor'!D109</f>
        <v>10</v>
      </c>
      <c r="E76" s="181">
        <f>'Office Minor'!E109</f>
        <v>1142.857143</v>
      </c>
      <c r="F76" s="181">
        <f>'Office Minor'!F109</f>
        <v>514285.71429999999</v>
      </c>
      <c r="G76" s="181">
        <f>'Office Minor'!G109</f>
        <v>40000</v>
      </c>
      <c r="H76" s="181">
        <f>'Office Minor'!H109</f>
        <v>2</v>
      </c>
    </row>
    <row r="77" spans="1:8" s="465" customFormat="1" ht="17.100000000000001" customHeight="1" x14ac:dyDescent="0.25">
      <c r="A77" s="181">
        <v>2</v>
      </c>
      <c r="B77" s="234" t="s">
        <v>641</v>
      </c>
      <c r="C77" s="181">
        <f>'Office Minor'!C222</f>
        <v>4</v>
      </c>
      <c r="D77" s="181">
        <f>'Office Minor'!D222</f>
        <v>74.62</v>
      </c>
      <c r="E77" s="181">
        <f>'Office Minor'!E222</f>
        <v>35295.15</v>
      </c>
      <c r="F77" s="181">
        <f>'Office Minor'!F222</f>
        <v>8823787.5</v>
      </c>
      <c r="G77" s="181">
        <f>'Office Minor'!G222</f>
        <v>2425943</v>
      </c>
      <c r="H77" s="181">
        <f>'Office Minor'!H222</f>
        <v>35</v>
      </c>
    </row>
    <row r="78" spans="1:8" s="465" customFormat="1" ht="17.100000000000001" customHeight="1" x14ac:dyDescent="0.25">
      <c r="A78" s="181">
        <v>3</v>
      </c>
      <c r="B78" s="234" t="s">
        <v>80</v>
      </c>
      <c r="C78" s="181">
        <f>'Office Minor'!C179</f>
        <v>40</v>
      </c>
      <c r="D78" s="181">
        <f>'Office Minor'!D179</f>
        <v>1793.54</v>
      </c>
      <c r="E78" s="181">
        <f>'Office Minor'!E179</f>
        <v>370878.21</v>
      </c>
      <c r="F78" s="181">
        <f>'Office Minor'!F179</f>
        <v>166895194.5</v>
      </c>
      <c r="G78" s="181">
        <f>'Office Minor'!G179</f>
        <v>26770931</v>
      </c>
      <c r="H78" s="181">
        <f>'Office Minor'!H179</f>
        <v>240</v>
      </c>
    </row>
    <row r="79" spans="1:8" s="465" customFormat="1" ht="17.100000000000001" customHeight="1" x14ac:dyDescent="0.25">
      <c r="A79" s="181">
        <v>4</v>
      </c>
      <c r="B79" s="234" t="s">
        <v>101</v>
      </c>
      <c r="C79" s="157">
        <f>'Office Minor'!C144</f>
        <v>5</v>
      </c>
      <c r="D79" s="157">
        <f>'Office Minor'!D144</f>
        <v>19.239999999999998</v>
      </c>
      <c r="E79" s="157">
        <f>'Office Minor'!E144</f>
        <v>45650.65</v>
      </c>
      <c r="F79" s="157">
        <f>'Office Minor'!F144</f>
        <v>20542792.5</v>
      </c>
      <c r="G79" s="157">
        <f>'Office Minor'!G144</f>
        <v>953232</v>
      </c>
      <c r="H79" s="157">
        <f>'Office Minor'!H144</f>
        <v>30</v>
      </c>
    </row>
    <row r="80" spans="1:8" s="465" customFormat="1" ht="17.100000000000001" customHeight="1" x14ac:dyDescent="0.25">
      <c r="A80" s="181">
        <v>5</v>
      </c>
      <c r="B80" s="234" t="s">
        <v>103</v>
      </c>
      <c r="C80" s="223">
        <f>'Office Minor'!C257</f>
        <v>10</v>
      </c>
      <c r="D80" s="223">
        <f>'Office Minor'!D257</f>
        <v>100</v>
      </c>
      <c r="E80" s="223">
        <f>'Office Minor'!E257</f>
        <v>244329</v>
      </c>
      <c r="F80" s="223">
        <f>'Office Minor'!F257</f>
        <v>107016102</v>
      </c>
      <c r="G80" s="223">
        <f>'Office Minor'!G257</f>
        <v>15341297</v>
      </c>
      <c r="H80" s="223">
        <f>'Office Minor'!H257</f>
        <v>150</v>
      </c>
    </row>
    <row r="81" spans="1:8" s="465" customFormat="1" ht="17.100000000000001" customHeight="1" x14ac:dyDescent="0.25">
      <c r="A81" s="181">
        <v>6</v>
      </c>
      <c r="B81" s="234" t="s">
        <v>104</v>
      </c>
      <c r="C81" s="155">
        <f>'Office Minor'!C319</f>
        <v>140</v>
      </c>
      <c r="D81" s="155">
        <f>'Office Minor'!D319</f>
        <v>601.26</v>
      </c>
      <c r="E81" s="155">
        <f>'Office Minor'!E319</f>
        <v>899695.69</v>
      </c>
      <c r="F81" s="155">
        <f>'Office Minor'!F319</f>
        <v>404863060.5</v>
      </c>
      <c r="G81" s="155">
        <f>'Office Minor'!G319</f>
        <v>53947641</v>
      </c>
      <c r="H81" s="155">
        <f>'Office Minor'!H319</f>
        <v>740</v>
      </c>
    </row>
    <row r="82" spans="1:8" s="465" customFormat="1" ht="17.100000000000001" customHeight="1" x14ac:dyDescent="0.25">
      <c r="A82" s="181">
        <v>7</v>
      </c>
      <c r="B82" s="234" t="s">
        <v>86</v>
      </c>
      <c r="C82" s="181">
        <f>'Office Minor'!C367</f>
        <v>0</v>
      </c>
      <c r="D82" s="181">
        <f>'Office Minor'!D367</f>
        <v>0</v>
      </c>
      <c r="E82" s="181">
        <f>'Office Minor'!E367</f>
        <v>0</v>
      </c>
      <c r="F82" s="181">
        <f>'Office Minor'!F367</f>
        <v>0</v>
      </c>
      <c r="G82" s="181">
        <f>'Office Minor'!G367</f>
        <v>0</v>
      </c>
      <c r="H82" s="181">
        <f>'Office Minor'!H367</f>
        <v>0</v>
      </c>
    </row>
    <row r="83" spans="1:8" s="465" customFormat="1" ht="17.100000000000001" customHeight="1" x14ac:dyDescent="0.25">
      <c r="A83" s="181">
        <v>8</v>
      </c>
      <c r="B83" s="234" t="s">
        <v>105</v>
      </c>
      <c r="C83" s="64">
        <f>'Office Minor'!C452</f>
        <v>13</v>
      </c>
      <c r="D83" s="64">
        <f>'Office Minor'!D452</f>
        <v>62</v>
      </c>
      <c r="E83" s="64">
        <f>'Office Minor'!E452</f>
        <v>158454</v>
      </c>
      <c r="F83" s="64">
        <f>'Office Minor'!F452</f>
        <v>47536200</v>
      </c>
      <c r="G83" s="64">
        <f>'Office Minor'!G452</f>
        <v>10935548</v>
      </c>
      <c r="H83" s="64">
        <f>'Office Minor'!H452</f>
        <v>50</v>
      </c>
    </row>
    <row r="84" spans="1:8" s="465" customFormat="1" ht="17.100000000000001" customHeight="1" x14ac:dyDescent="0.25">
      <c r="A84" s="181">
        <v>9</v>
      </c>
      <c r="B84" s="234" t="s">
        <v>87</v>
      </c>
      <c r="C84" s="158">
        <f>'Office Minor'!C484+'Office Minor'!C485</f>
        <v>5</v>
      </c>
      <c r="D84" s="158">
        <f>'Office Minor'!D484+'Office Minor'!D485</f>
        <v>1029.83</v>
      </c>
      <c r="E84" s="158">
        <f>'Office Minor'!E484+'Office Minor'!E485</f>
        <v>86471.48</v>
      </c>
      <c r="F84" s="158">
        <f>'Office Minor'!F484+'Office Minor'!F485</f>
        <v>38047451.200000003</v>
      </c>
      <c r="G84" s="158">
        <f>'Office Minor'!G484+'Office Minor'!G485</f>
        <v>4933076.6500000004</v>
      </c>
      <c r="H84" s="158">
        <f>'Office Minor'!H484+'Office Minor'!H485</f>
        <v>20</v>
      </c>
    </row>
    <row r="85" spans="1:8" s="465" customFormat="1" ht="17.100000000000001" customHeight="1" x14ac:dyDescent="0.25">
      <c r="A85" s="181">
        <v>10</v>
      </c>
      <c r="B85" s="234" t="s">
        <v>106</v>
      </c>
      <c r="C85" s="214">
        <f>'Office Minor'!C517</f>
        <v>1</v>
      </c>
      <c r="D85" s="214">
        <f>'Office Minor'!D517</f>
        <v>1</v>
      </c>
      <c r="E85" s="214">
        <f>'Office Minor'!E517</f>
        <v>108.36</v>
      </c>
      <c r="F85" s="214">
        <f>'Office Minor'!F517</f>
        <v>46594.8</v>
      </c>
      <c r="G85" s="214">
        <f>'Office Minor'!G517</f>
        <v>9752</v>
      </c>
      <c r="H85" s="214">
        <f>'Office Minor'!H517</f>
        <v>20</v>
      </c>
    </row>
    <row r="86" spans="1:8" s="465" customFormat="1" ht="17.100000000000001" customHeight="1" x14ac:dyDescent="0.25">
      <c r="A86" s="181">
        <v>11</v>
      </c>
      <c r="B86" s="234" t="s">
        <v>107</v>
      </c>
      <c r="C86" s="155">
        <f>'Office Minor'!C553</f>
        <v>17</v>
      </c>
      <c r="D86" s="155">
        <f>'Office Minor'!D553</f>
        <v>69.680000000000007</v>
      </c>
      <c r="E86" s="155">
        <f>'Office Minor'!E553</f>
        <v>461167</v>
      </c>
      <c r="F86" s="155">
        <f>'Office Minor'!F553</f>
        <v>207489150</v>
      </c>
      <c r="G86" s="155">
        <f>'Office Minor'!G553</f>
        <v>32736272</v>
      </c>
      <c r="H86" s="155">
        <f>'Office Minor'!H553</f>
        <v>2</v>
      </c>
    </row>
    <row r="87" spans="1:8" s="465" customFormat="1" ht="17.100000000000001" customHeight="1" x14ac:dyDescent="0.25">
      <c r="A87" s="181">
        <v>12</v>
      </c>
      <c r="B87" s="234" t="s">
        <v>94</v>
      </c>
      <c r="C87" s="181">
        <f>'Office Minor'!C750</f>
        <v>35</v>
      </c>
      <c r="D87" s="181">
        <f>'Office Minor'!D750</f>
        <v>740.66</v>
      </c>
      <c r="E87" s="181">
        <f>'Office Minor'!E750</f>
        <v>610721.61</v>
      </c>
      <c r="F87" s="181">
        <f>'Office Minor'!F750</f>
        <v>274824724.5</v>
      </c>
      <c r="G87" s="181">
        <f>'Office Minor'!G750</f>
        <v>41489793</v>
      </c>
      <c r="H87" s="181">
        <f>'Office Minor'!H750</f>
        <v>180</v>
      </c>
    </row>
    <row r="88" spans="1:8" s="465" customFormat="1" ht="17.100000000000001" customHeight="1" x14ac:dyDescent="0.25">
      <c r="A88" s="181">
        <v>13</v>
      </c>
      <c r="B88" s="234" t="s">
        <v>448</v>
      </c>
      <c r="C88" s="181">
        <f>'Office Minor'!C713</f>
        <v>0</v>
      </c>
      <c r="D88" s="181">
        <f>'Office Minor'!D713</f>
        <v>0</v>
      </c>
      <c r="E88" s="181">
        <f>'Office Minor'!E713</f>
        <v>0</v>
      </c>
      <c r="F88" s="181">
        <f>'Office Minor'!F713</f>
        <v>0</v>
      </c>
      <c r="G88" s="181">
        <f>'Office Minor'!G713</f>
        <v>0</v>
      </c>
      <c r="H88" s="181">
        <f>'Office Minor'!H713</f>
        <v>0</v>
      </c>
    </row>
    <row r="89" spans="1:8" s="465" customFormat="1" ht="17.100000000000001" customHeight="1" x14ac:dyDescent="0.25">
      <c r="A89" s="181">
        <v>14</v>
      </c>
      <c r="B89" s="234" t="s">
        <v>108</v>
      </c>
      <c r="C89" s="181">
        <f>'Office Minor'!C676</f>
        <v>3</v>
      </c>
      <c r="D89" s="181">
        <f>'Office Minor'!D676</f>
        <v>23.94</v>
      </c>
      <c r="E89" s="181">
        <f>'Office Minor'!E676</f>
        <v>2990.82</v>
      </c>
      <c r="F89" s="181">
        <f>'Office Minor'!F676</f>
        <v>194403.3</v>
      </c>
      <c r="G89" s="181">
        <f>'Office Minor'!G676</f>
        <v>194403.3</v>
      </c>
      <c r="H89" s="181">
        <f>'Office Minor'!H676</f>
        <v>25</v>
      </c>
    </row>
    <row r="90" spans="1:8" s="465" customFormat="1" ht="17.100000000000001" customHeight="1" x14ac:dyDescent="0.25">
      <c r="A90" s="181">
        <v>15</v>
      </c>
      <c r="B90" s="19" t="s">
        <v>82</v>
      </c>
      <c r="C90" s="350">
        <f>'Office Minor'!C801</f>
        <v>2</v>
      </c>
      <c r="D90" s="350">
        <f>'Office Minor'!D801</f>
        <v>15</v>
      </c>
      <c r="E90" s="350">
        <f>'Office Minor'!E801</f>
        <v>77303.61</v>
      </c>
      <c r="F90" s="350">
        <f>'Office Minor'!F801</f>
        <v>34013588.399999999</v>
      </c>
      <c r="G90" s="350">
        <f>'Office Minor'!G801</f>
        <v>4470353</v>
      </c>
      <c r="H90" s="350">
        <f>'Office Minor'!H801</f>
        <v>15</v>
      </c>
    </row>
    <row r="91" spans="1:8" s="465" customFormat="1" ht="17.100000000000001" customHeight="1" x14ac:dyDescent="0.25">
      <c r="A91" s="1152" t="s">
        <v>49</v>
      </c>
      <c r="B91" s="1153"/>
      <c r="C91" s="281">
        <f>SUM(C76:C90)</f>
        <v>277</v>
      </c>
      <c r="D91" s="282">
        <f t="shared" ref="D91:H91" si="5">SUM(D76:D90)</f>
        <v>4540.7699999999995</v>
      </c>
      <c r="E91" s="282">
        <f t="shared" si="5"/>
        <v>2994208.4371429994</v>
      </c>
      <c r="F91" s="472">
        <f t="shared" si="5"/>
        <v>1310807334.9143002</v>
      </c>
      <c r="G91" s="283">
        <f>SUM(G76:G90)</f>
        <v>194248241.95000002</v>
      </c>
      <c r="H91" s="283">
        <f t="shared" si="5"/>
        <v>1509</v>
      </c>
    </row>
    <row r="92" spans="1:8" s="465" customFormat="1" ht="17.100000000000001" customHeight="1" x14ac:dyDescent="0.25">
      <c r="A92" s="473"/>
      <c r="B92" s="473"/>
      <c r="C92" s="474"/>
      <c r="D92" s="475"/>
      <c r="E92" s="475"/>
      <c r="F92" s="476"/>
      <c r="G92" s="477"/>
      <c r="H92" s="477"/>
    </row>
    <row r="93" spans="1:8" s="465" customFormat="1" ht="17.100000000000001" customHeight="1" x14ac:dyDescent="0.25">
      <c r="A93" s="1177" t="s">
        <v>54</v>
      </c>
      <c r="B93" s="1177"/>
      <c r="C93" s="1177"/>
      <c r="D93" s="1177"/>
      <c r="E93" s="1177"/>
      <c r="F93" s="1177"/>
      <c r="G93" s="1177"/>
      <c r="H93" s="1177"/>
    </row>
    <row r="94" spans="1:8" s="465" customFormat="1" ht="17.100000000000001" customHeight="1" x14ac:dyDescent="0.25">
      <c r="A94" s="1155" t="s">
        <v>2</v>
      </c>
      <c r="B94" s="1150" t="s">
        <v>76</v>
      </c>
      <c r="C94" s="270" t="s">
        <v>4</v>
      </c>
      <c r="D94" s="270" t="s">
        <v>5</v>
      </c>
      <c r="E94" s="270" t="s">
        <v>6</v>
      </c>
      <c r="F94" s="270" t="s">
        <v>7</v>
      </c>
      <c r="G94" s="270" t="s">
        <v>8</v>
      </c>
      <c r="H94" s="270" t="s">
        <v>9</v>
      </c>
    </row>
    <row r="95" spans="1:8" s="465" customFormat="1" ht="17.100000000000001" customHeight="1" x14ac:dyDescent="0.25">
      <c r="A95" s="1156"/>
      <c r="B95" s="1151"/>
      <c r="C95" s="2" t="s">
        <v>10</v>
      </c>
      <c r="D95" s="2" t="s">
        <v>51</v>
      </c>
      <c r="E95" s="2" t="s">
        <v>78</v>
      </c>
      <c r="F95" s="53" t="s">
        <v>79</v>
      </c>
      <c r="G95" s="53" t="s">
        <v>79</v>
      </c>
      <c r="H95" s="2" t="s">
        <v>12</v>
      </c>
    </row>
    <row r="96" spans="1:8" s="465" customFormat="1" ht="17.100000000000001" customHeight="1" x14ac:dyDescent="0.25">
      <c r="A96" s="181">
        <v>1</v>
      </c>
      <c r="B96" s="466" t="s">
        <v>85</v>
      </c>
      <c r="C96" s="148">
        <f>'Office Minor'!C47</f>
        <v>1</v>
      </c>
      <c r="D96" s="148">
        <f>'Office Minor'!D47</f>
        <v>1</v>
      </c>
      <c r="E96" s="148">
        <f>'Office Minor'!E47</f>
        <v>0</v>
      </c>
      <c r="F96" s="148">
        <f>'Office Minor'!F47</f>
        <v>0</v>
      </c>
      <c r="G96" s="148">
        <f>'Office Minor'!G47</f>
        <v>0</v>
      </c>
      <c r="H96" s="148">
        <f>'Office Minor'!H47</f>
        <v>170</v>
      </c>
    </row>
    <row r="97" spans="1:8" s="465" customFormat="1" ht="17.100000000000001" customHeight="1" x14ac:dyDescent="0.25">
      <c r="A97" s="181">
        <v>2</v>
      </c>
      <c r="B97" s="19" t="s">
        <v>388</v>
      </c>
      <c r="C97" s="215">
        <f>'Office Minor'!C639</f>
        <v>1</v>
      </c>
      <c r="D97" s="215">
        <f>'Office Minor'!D639</f>
        <v>0.71</v>
      </c>
      <c r="E97" s="215">
        <f>'Office Minor'!E639</f>
        <v>30.7</v>
      </c>
      <c r="F97" s="215">
        <f>'Office Minor'!F639</f>
        <v>27630</v>
      </c>
      <c r="G97" s="215">
        <f>'Office Minor'!G639</f>
        <v>40000</v>
      </c>
      <c r="H97" s="215">
        <f>'Office Minor'!H639</f>
        <v>10</v>
      </c>
    </row>
    <row r="98" spans="1:8" s="465" customFormat="1" ht="17.100000000000001" customHeight="1" x14ac:dyDescent="0.25">
      <c r="A98" s="1152" t="s">
        <v>49</v>
      </c>
      <c r="B98" s="1153"/>
      <c r="C98" s="280">
        <f>SUM(C96:C97)</f>
        <v>2</v>
      </c>
      <c r="D98" s="462">
        <f t="shared" ref="D98:H98" si="6">SUM(D96:D97)</f>
        <v>1.71</v>
      </c>
      <c r="E98" s="463">
        <f t="shared" si="6"/>
        <v>30.7</v>
      </c>
      <c r="F98" s="463">
        <f t="shared" si="6"/>
        <v>27630</v>
      </c>
      <c r="G98" s="463">
        <f>SUM(G96:G97)</f>
        <v>40000</v>
      </c>
      <c r="H98" s="463">
        <f t="shared" si="6"/>
        <v>180</v>
      </c>
    </row>
    <row r="99" spans="1:8" s="465" customFormat="1" ht="17.100000000000001" customHeight="1" x14ac:dyDescent="0.25">
      <c r="A99" s="395"/>
      <c r="B99" s="395"/>
      <c r="C99" s="395"/>
      <c r="D99" s="395"/>
      <c r="E99" s="395"/>
      <c r="F99" s="395"/>
      <c r="G99" s="395"/>
      <c r="H99" s="395"/>
    </row>
    <row r="100" spans="1:8" s="465" customFormat="1" ht="17.100000000000001" customHeight="1" x14ac:dyDescent="0.25">
      <c r="A100" s="1177" t="s">
        <v>55</v>
      </c>
      <c r="B100" s="1177"/>
      <c r="C100" s="1177"/>
      <c r="D100" s="1177"/>
      <c r="E100" s="1177"/>
      <c r="F100" s="1177"/>
      <c r="G100" s="1177"/>
      <c r="H100" s="1177"/>
    </row>
    <row r="101" spans="1:8" s="465" customFormat="1" ht="17.100000000000001" customHeight="1" x14ac:dyDescent="0.25">
      <c r="A101" s="1155" t="s">
        <v>2</v>
      </c>
      <c r="B101" s="1150" t="s">
        <v>76</v>
      </c>
      <c r="C101" s="270" t="s">
        <v>4</v>
      </c>
      <c r="D101" s="270" t="s">
        <v>5</v>
      </c>
      <c r="E101" s="270" t="s">
        <v>6</v>
      </c>
      <c r="F101" s="270" t="s">
        <v>7</v>
      </c>
      <c r="G101" s="270" t="s">
        <v>8</v>
      </c>
      <c r="H101" s="270" t="s">
        <v>9</v>
      </c>
    </row>
    <row r="102" spans="1:8" s="465" customFormat="1" ht="17.100000000000001" customHeight="1" x14ac:dyDescent="0.25">
      <c r="A102" s="1156"/>
      <c r="B102" s="1151"/>
      <c r="C102" s="2" t="s">
        <v>10</v>
      </c>
      <c r="D102" s="2" t="s">
        <v>51</v>
      </c>
      <c r="E102" s="2" t="s">
        <v>78</v>
      </c>
      <c r="F102" s="53" t="s">
        <v>79</v>
      </c>
      <c r="G102" s="53" t="s">
        <v>79</v>
      </c>
      <c r="H102" s="2" t="s">
        <v>12</v>
      </c>
    </row>
    <row r="103" spans="1:8" s="465" customFormat="1" ht="17.100000000000001" customHeight="1" x14ac:dyDescent="0.25">
      <c r="A103" s="181">
        <v>1</v>
      </c>
      <c r="B103" s="466" t="s">
        <v>107</v>
      </c>
      <c r="C103" s="64">
        <f>'Office Minor'!C544</f>
        <v>1</v>
      </c>
      <c r="D103" s="64">
        <f>'Office Minor'!D544</f>
        <v>0.42</v>
      </c>
      <c r="E103" s="64">
        <f>'Office Minor'!E544</f>
        <v>0</v>
      </c>
      <c r="F103" s="64">
        <f>'Office Minor'!F544</f>
        <v>0</v>
      </c>
      <c r="G103" s="64">
        <f>'Office Minor'!G544</f>
        <v>41160</v>
      </c>
      <c r="H103" s="64">
        <f>'Office Minor'!H544</f>
        <v>1</v>
      </c>
    </row>
    <row r="104" spans="1:8" s="465" customFormat="1" ht="17.100000000000001" customHeight="1" x14ac:dyDescent="0.25">
      <c r="A104" s="181">
        <v>2</v>
      </c>
      <c r="B104" s="466" t="s">
        <v>89</v>
      </c>
      <c r="C104" s="148">
        <f>'Office Minor'!C597</f>
        <v>31</v>
      </c>
      <c r="D104" s="148">
        <f>'Office Minor'!D597</f>
        <v>34.71</v>
      </c>
      <c r="E104" s="148">
        <f>'Office Minor'!E597</f>
        <v>45419.68</v>
      </c>
      <c r="F104" s="148">
        <f>'Office Minor'!F597</f>
        <v>15442691.199999999</v>
      </c>
      <c r="G104" s="148">
        <f>'Office Minor'!G597</f>
        <v>19047000</v>
      </c>
      <c r="H104" s="148">
        <f>'Office Minor'!H597</f>
        <v>15357</v>
      </c>
    </row>
    <row r="105" spans="1:8" s="465" customFormat="1" ht="17.100000000000001" customHeight="1" x14ac:dyDescent="0.25">
      <c r="A105" s="1152" t="s">
        <v>49</v>
      </c>
      <c r="B105" s="1153"/>
      <c r="C105" s="280">
        <f>SUM(C103:C104)</f>
        <v>32</v>
      </c>
      <c r="D105" s="462">
        <f t="shared" ref="D105:H105" si="7">SUM(D103:D104)</f>
        <v>35.130000000000003</v>
      </c>
      <c r="E105" s="463">
        <f t="shared" si="7"/>
        <v>45419.68</v>
      </c>
      <c r="F105" s="280">
        <f t="shared" si="7"/>
        <v>15442691.199999999</v>
      </c>
      <c r="G105" s="463">
        <f>SUM(G103:G104)</f>
        <v>19088160</v>
      </c>
      <c r="H105" s="463">
        <f t="shared" si="7"/>
        <v>15358</v>
      </c>
    </row>
    <row r="106" spans="1:8" s="465" customFormat="1" ht="17.100000000000001" customHeight="1" x14ac:dyDescent="0.25">
      <c r="A106" s="395"/>
      <c r="B106" s="395"/>
      <c r="C106" s="395"/>
      <c r="D106" s="395"/>
      <c r="E106" s="395"/>
      <c r="F106" s="395"/>
      <c r="G106" s="395"/>
      <c r="H106" s="395"/>
    </row>
    <row r="107" spans="1:8" s="465" customFormat="1" ht="17.100000000000001" customHeight="1" x14ac:dyDescent="0.25">
      <c r="A107" s="1154" t="s">
        <v>26</v>
      </c>
      <c r="B107" s="1154"/>
      <c r="C107" s="1154"/>
      <c r="D107" s="1154"/>
      <c r="E107" s="1154"/>
      <c r="F107" s="1154"/>
      <c r="G107" s="1154"/>
      <c r="H107" s="1154"/>
    </row>
    <row r="108" spans="1:8" s="465" customFormat="1" ht="17.100000000000001" customHeight="1" x14ac:dyDescent="0.25">
      <c r="A108" s="1155" t="s">
        <v>2</v>
      </c>
      <c r="B108" s="1150" t="s">
        <v>76</v>
      </c>
      <c r="C108" s="270" t="s">
        <v>4</v>
      </c>
      <c r="D108" s="270" t="s">
        <v>5</v>
      </c>
      <c r="E108" s="270" t="s">
        <v>6</v>
      </c>
      <c r="F108" s="270" t="s">
        <v>7</v>
      </c>
      <c r="G108" s="270" t="s">
        <v>8</v>
      </c>
      <c r="H108" s="270" t="s">
        <v>9</v>
      </c>
    </row>
    <row r="109" spans="1:8" s="465" customFormat="1" ht="17.100000000000001" customHeight="1" x14ac:dyDescent="0.25">
      <c r="A109" s="1156"/>
      <c r="B109" s="1151"/>
      <c r="C109" s="2" t="s">
        <v>10</v>
      </c>
      <c r="D109" s="2" t="s">
        <v>77</v>
      </c>
      <c r="E109" s="2" t="s">
        <v>78</v>
      </c>
      <c r="F109" s="53" t="s">
        <v>79</v>
      </c>
      <c r="G109" s="53" t="s">
        <v>79</v>
      </c>
      <c r="H109" s="2" t="s">
        <v>12</v>
      </c>
    </row>
    <row r="110" spans="1:8" s="465" customFormat="1" ht="17.100000000000001" customHeight="1" x14ac:dyDescent="0.25">
      <c r="A110" s="181">
        <v>1</v>
      </c>
      <c r="B110" s="234" t="s">
        <v>149</v>
      </c>
      <c r="C110" s="181">
        <f>'Office Minor'!C79</f>
        <v>1</v>
      </c>
      <c r="D110" s="454">
        <f>'Office Minor'!D79</f>
        <v>71.319999999999993</v>
      </c>
      <c r="E110" s="181">
        <f>'Office Minor'!E79</f>
        <v>34616.94</v>
      </c>
      <c r="F110" s="181">
        <f>'Office Minor'!F79</f>
        <v>58848798</v>
      </c>
      <c r="G110" s="181">
        <f>'Office Minor'!G79</f>
        <v>4744045.5690000001</v>
      </c>
      <c r="H110" s="181">
        <f>'Office Minor'!H79</f>
        <v>20</v>
      </c>
    </row>
    <row r="111" spans="1:8" s="465" customFormat="1" ht="17.100000000000001" customHeight="1" x14ac:dyDescent="0.25">
      <c r="A111" s="181">
        <v>2</v>
      </c>
      <c r="B111" s="234" t="s">
        <v>86</v>
      </c>
      <c r="C111" s="181">
        <f>'Office Minor'!C372+'Office Minor'!C52</f>
        <v>2</v>
      </c>
      <c r="D111" s="181">
        <f>'Office Minor'!D372+'Office Minor'!D52</f>
        <v>65.81</v>
      </c>
      <c r="E111" s="181">
        <f>'Office Minor'!E372+'Office Minor'!E52</f>
        <v>32358.2</v>
      </c>
      <c r="F111" s="181">
        <f>'Office Minor'!F372+'Office Minor'!F52</f>
        <v>58244760</v>
      </c>
      <c r="G111" s="181">
        <f>'Office Minor'!G372+'Office Minor'!G52</f>
        <v>4206566</v>
      </c>
      <c r="H111" s="181">
        <f>'Office Minor'!H372+'Office Minor'!H52</f>
        <v>15</v>
      </c>
    </row>
    <row r="112" spans="1:8" s="465" customFormat="1" ht="17.100000000000001" customHeight="1" x14ac:dyDescent="0.25">
      <c r="A112" s="181">
        <v>3</v>
      </c>
      <c r="B112" s="234" t="s">
        <v>153</v>
      </c>
      <c r="C112" s="155">
        <f>'Office Minor'!C343</f>
        <v>1</v>
      </c>
      <c r="D112" s="298">
        <f>'Office Minor'!D343</f>
        <v>32.369999999999997</v>
      </c>
      <c r="E112" s="155">
        <f>'Office Minor'!E343</f>
        <v>21598.97</v>
      </c>
      <c r="F112" s="155">
        <f>'Office Minor'!F343</f>
        <v>39958094.5</v>
      </c>
      <c r="G112" s="155">
        <f>'Office Minor'!G343</f>
        <v>2807866.1</v>
      </c>
      <c r="H112" s="155">
        <f>'Office Minor'!H343</f>
        <v>5</v>
      </c>
    </row>
    <row r="113" spans="1:8" s="465" customFormat="1" ht="17.100000000000001" customHeight="1" x14ac:dyDescent="0.25">
      <c r="A113" s="181">
        <v>4</v>
      </c>
      <c r="B113" s="234" t="s">
        <v>87</v>
      </c>
      <c r="C113" s="158">
        <f>'Office Minor'!C486</f>
        <v>1</v>
      </c>
      <c r="D113" s="308">
        <f>'Office Minor'!D486</f>
        <v>60.56</v>
      </c>
      <c r="E113" s="158">
        <f>'Office Minor'!E486</f>
        <v>24080.2</v>
      </c>
      <c r="F113" s="158">
        <f>'Office Minor'!F486</f>
        <v>44909573</v>
      </c>
      <c r="G113" s="158">
        <f>'Office Minor'!G486</f>
        <v>1425349.5</v>
      </c>
      <c r="H113" s="158">
        <f>'Office Minor'!H486</f>
        <v>10</v>
      </c>
    </row>
    <row r="114" spans="1:8" s="465" customFormat="1" ht="17.100000000000001" customHeight="1" x14ac:dyDescent="0.25">
      <c r="A114" s="181">
        <v>5</v>
      </c>
      <c r="B114" s="234" t="s">
        <v>89</v>
      </c>
      <c r="C114" s="213">
        <f>'Office Minor'!C602</f>
        <v>17</v>
      </c>
      <c r="D114" s="293">
        <f>'Office Minor'!D602</f>
        <v>793.25</v>
      </c>
      <c r="E114" s="213">
        <f>'Office Minor'!E602</f>
        <v>428447.89</v>
      </c>
      <c r="F114" s="213">
        <f>'Office Minor'!F602</f>
        <v>792628596.5</v>
      </c>
      <c r="G114" s="213">
        <f>'Office Minor'!G602</f>
        <v>79427000</v>
      </c>
      <c r="H114" s="213">
        <f>'Office Minor'!H602</f>
        <v>755</v>
      </c>
    </row>
    <row r="115" spans="1:8" s="465" customFormat="1" ht="17.100000000000001" customHeight="1" x14ac:dyDescent="0.25">
      <c r="A115" s="181">
        <v>6</v>
      </c>
      <c r="B115" s="234" t="s">
        <v>98</v>
      </c>
      <c r="C115" s="181">
        <f>'Office Minor'!C659</f>
        <v>20</v>
      </c>
      <c r="D115" s="454">
        <f>'Office Minor'!D659</f>
        <v>14.3</v>
      </c>
      <c r="E115" s="181">
        <f>'Office Minor'!E659</f>
        <v>58263.7</v>
      </c>
      <c r="F115" s="181">
        <f>'Office Minor'!F659</f>
        <v>104874660</v>
      </c>
      <c r="G115" s="181">
        <f>'Office Minor'!G659</f>
        <v>5029884</v>
      </c>
      <c r="H115" s="181">
        <f>'Office Minor'!H659</f>
        <v>60</v>
      </c>
    </row>
    <row r="116" spans="1:8" s="465" customFormat="1" ht="17.100000000000001" customHeight="1" x14ac:dyDescent="0.25">
      <c r="A116" s="181"/>
      <c r="B116" s="234" t="s">
        <v>402</v>
      </c>
      <c r="C116" s="181">
        <f>'Office Minor'!C567</f>
        <v>0</v>
      </c>
      <c r="D116" s="181">
        <f>'Office Minor'!D567</f>
        <v>0</v>
      </c>
      <c r="E116" s="181">
        <f>'Office Minor'!E567</f>
        <v>0</v>
      </c>
      <c r="F116" s="181">
        <f>'Office Minor'!F567</f>
        <v>0</v>
      </c>
      <c r="G116" s="181">
        <f>'Office Minor'!G567</f>
        <v>0</v>
      </c>
      <c r="H116" s="181">
        <f>'Office Minor'!H567</f>
        <v>0</v>
      </c>
    </row>
    <row r="117" spans="1:8" s="465" customFormat="1" ht="17.100000000000001" customHeight="1" x14ac:dyDescent="0.25">
      <c r="A117" s="181">
        <v>7</v>
      </c>
      <c r="B117" s="234" t="s">
        <v>111</v>
      </c>
      <c r="C117" s="643">
        <f>'Office Minor'!C532</f>
        <v>1</v>
      </c>
      <c r="D117" s="644">
        <f>'Office Minor'!D532</f>
        <v>1</v>
      </c>
      <c r="E117" s="643">
        <f>'Office Minor'!E532</f>
        <v>3516.7</v>
      </c>
      <c r="F117" s="643">
        <f>'Office Minor'!F532</f>
        <v>6558645.5</v>
      </c>
      <c r="G117" s="643">
        <f>'Office Minor'!G532</f>
        <v>316503</v>
      </c>
      <c r="H117" s="643">
        <f>'Office Minor'!H532</f>
        <v>5</v>
      </c>
    </row>
    <row r="118" spans="1:8" s="465" customFormat="1" ht="17.100000000000001" customHeight="1" x14ac:dyDescent="0.25">
      <c r="A118" s="181">
        <v>8</v>
      </c>
      <c r="B118" s="234" t="s">
        <v>82</v>
      </c>
      <c r="C118" s="181">
        <f>'Office Minor'!C798</f>
        <v>9</v>
      </c>
      <c r="D118" s="454">
        <f>'Office Minor'!D798</f>
        <v>570.46</v>
      </c>
      <c r="E118" s="181">
        <f>'Office Minor'!E798</f>
        <v>208753.01</v>
      </c>
      <c r="F118" s="181">
        <f>'Office Minor'!F798</f>
        <v>375755418</v>
      </c>
      <c r="G118" s="181">
        <f>'Office Minor'!G798</f>
        <v>15143734</v>
      </c>
      <c r="H118" s="181">
        <f>'Office Minor'!H798</f>
        <v>18</v>
      </c>
    </row>
    <row r="119" spans="1:8" s="465" customFormat="1" ht="17.100000000000001" customHeight="1" x14ac:dyDescent="0.25">
      <c r="A119" s="1152" t="s">
        <v>49</v>
      </c>
      <c r="B119" s="1153"/>
      <c r="C119" s="281">
        <f>SUM(C110:C118)</f>
        <v>52</v>
      </c>
      <c r="D119" s="281">
        <f t="shared" ref="D119:H119" si="8">SUM(D110:D118)</f>
        <v>1609.07</v>
      </c>
      <c r="E119" s="281">
        <f t="shared" si="8"/>
        <v>811635.60999999987</v>
      </c>
      <c r="F119" s="281">
        <f t="shared" si="8"/>
        <v>1481778545.5</v>
      </c>
      <c r="G119" s="281">
        <f t="shared" si="8"/>
        <v>113100948.169</v>
      </c>
      <c r="H119" s="281">
        <f t="shared" si="8"/>
        <v>888</v>
      </c>
    </row>
    <row r="120" spans="1:8" s="465" customFormat="1" ht="17.100000000000001" customHeight="1" x14ac:dyDescent="0.25">
      <c r="A120" s="473"/>
      <c r="B120" s="473"/>
      <c r="C120" s="474"/>
      <c r="D120" s="475"/>
      <c r="E120" s="477"/>
      <c r="F120" s="477"/>
      <c r="G120" s="477"/>
      <c r="H120" s="474"/>
    </row>
    <row r="121" spans="1:8" s="465" customFormat="1" ht="17.100000000000001" customHeight="1" x14ac:dyDescent="0.25">
      <c r="A121" s="473"/>
      <c r="B121" s="473"/>
      <c r="C121" s="474"/>
      <c r="D121" s="475"/>
      <c r="E121" s="477"/>
      <c r="F121" s="477"/>
      <c r="G121" s="477"/>
      <c r="H121" s="474"/>
    </row>
    <row r="122" spans="1:8" s="465" customFormat="1" ht="17.100000000000001" customHeight="1" x14ac:dyDescent="0.25">
      <c r="A122" s="1154" t="s">
        <v>40</v>
      </c>
      <c r="B122" s="1154"/>
      <c r="C122" s="1154"/>
      <c r="D122" s="1154"/>
      <c r="E122" s="1154"/>
      <c r="F122" s="1154"/>
      <c r="G122" s="1154"/>
      <c r="H122" s="1154"/>
    </row>
    <row r="123" spans="1:8" s="465" customFormat="1" ht="17.100000000000001" customHeight="1" x14ac:dyDescent="0.25">
      <c r="A123" s="1155" t="s">
        <v>2</v>
      </c>
      <c r="B123" s="1150" t="s">
        <v>76</v>
      </c>
      <c r="C123" s="270" t="s">
        <v>4</v>
      </c>
      <c r="D123" s="270" t="s">
        <v>5</v>
      </c>
      <c r="E123" s="270" t="s">
        <v>6</v>
      </c>
      <c r="F123" s="270" t="s">
        <v>7</v>
      </c>
      <c r="G123" s="270" t="s">
        <v>8</v>
      </c>
      <c r="H123" s="270" t="s">
        <v>9</v>
      </c>
    </row>
    <row r="124" spans="1:8" s="465" customFormat="1" ht="17.100000000000001" customHeight="1" x14ac:dyDescent="0.25">
      <c r="A124" s="1156"/>
      <c r="B124" s="1151"/>
      <c r="C124" s="2" t="s">
        <v>10</v>
      </c>
      <c r="D124" s="2" t="s">
        <v>77</v>
      </c>
      <c r="E124" s="2" t="s">
        <v>78</v>
      </c>
      <c r="F124" s="53" t="s">
        <v>79</v>
      </c>
      <c r="G124" s="53" t="s">
        <v>79</v>
      </c>
      <c r="H124" s="2" t="s">
        <v>12</v>
      </c>
    </row>
    <row r="125" spans="1:8" s="465" customFormat="1" ht="17.100000000000001" customHeight="1" x14ac:dyDescent="0.25">
      <c r="A125" s="181">
        <v>1</v>
      </c>
      <c r="B125" s="234" t="s">
        <v>91</v>
      </c>
      <c r="C125" s="155">
        <f>'Office Minor'!C32</f>
        <v>250</v>
      </c>
      <c r="D125" s="155">
        <f>'Office Minor'!D32</f>
        <v>1099.6600000000001</v>
      </c>
      <c r="E125" s="155">
        <f>'Office Minor'!E32</f>
        <v>938666.45</v>
      </c>
      <c r="F125" s="155">
        <f>'Office Minor'!F32</f>
        <v>399505992.30000001</v>
      </c>
      <c r="G125" s="155">
        <f>'Office Minor'!G32</f>
        <v>149283848.30000001</v>
      </c>
      <c r="H125" s="155">
        <f>'Office Minor'!H32</f>
        <v>1250</v>
      </c>
    </row>
    <row r="126" spans="1:8" s="465" customFormat="1" ht="17.100000000000001" customHeight="1" x14ac:dyDescent="0.25">
      <c r="A126" s="181">
        <v>2</v>
      </c>
      <c r="B126" s="234" t="s">
        <v>85</v>
      </c>
      <c r="C126" s="181">
        <f>'Office Minor'!C50</f>
        <v>1</v>
      </c>
      <c r="D126" s="181">
        <f>'Office Minor'!D50</f>
        <v>4</v>
      </c>
      <c r="E126" s="181">
        <f>'Office Minor'!E50</f>
        <v>0</v>
      </c>
      <c r="F126" s="181">
        <f>'Office Minor'!F50</f>
        <v>0</v>
      </c>
      <c r="G126" s="181">
        <f>'Office Minor'!G50</f>
        <v>0</v>
      </c>
      <c r="H126" s="181">
        <f>'Office Minor'!H50</f>
        <v>0</v>
      </c>
    </row>
    <row r="127" spans="1:8" s="465" customFormat="1" ht="17.100000000000001" customHeight="1" x14ac:dyDescent="0.25">
      <c r="A127" s="181">
        <v>3</v>
      </c>
      <c r="B127" s="234" t="s">
        <v>122</v>
      </c>
      <c r="C127" s="181">
        <f>'Office Minor'!C15</f>
        <v>390</v>
      </c>
      <c r="D127" s="181">
        <f>'Office Minor'!D15</f>
        <v>1829.4269999999999</v>
      </c>
      <c r="E127" s="181">
        <f>'Office Minor'!E15</f>
        <v>530775.24</v>
      </c>
      <c r="F127" s="181">
        <f>'Office Minor'!F15</f>
        <v>265387620</v>
      </c>
      <c r="G127" s="181">
        <f>'Office Minor'!G15</f>
        <v>81457200.900000006</v>
      </c>
      <c r="H127" s="181">
        <f>'Office Minor'!H15</f>
        <v>958</v>
      </c>
    </row>
    <row r="128" spans="1:8" s="465" customFormat="1" ht="17.100000000000001" customHeight="1" x14ac:dyDescent="0.25">
      <c r="A128" s="181">
        <v>4</v>
      </c>
      <c r="B128" s="234" t="s">
        <v>101</v>
      </c>
      <c r="C128" s="181">
        <f>'Office Minor'!C148</f>
        <v>1</v>
      </c>
      <c r="D128" s="181">
        <f>'Office Minor'!D148</f>
        <v>4.6561000000000003</v>
      </c>
      <c r="E128" s="181">
        <f>'Office Minor'!E148</f>
        <v>2587.3778000000002</v>
      </c>
      <c r="F128" s="181">
        <f>'Office Minor'!F148</f>
        <v>1293688.889</v>
      </c>
      <c r="G128" s="181">
        <f>'Office Minor'!G148</f>
        <v>116432</v>
      </c>
      <c r="H128" s="181">
        <f>'Office Minor'!H148</f>
        <v>2</v>
      </c>
    </row>
    <row r="129" spans="1:8" s="465" customFormat="1" ht="17.100000000000001" customHeight="1" x14ac:dyDescent="0.25">
      <c r="A129" s="181">
        <v>5</v>
      </c>
      <c r="B129" s="234" t="s">
        <v>190</v>
      </c>
      <c r="C129" s="181">
        <f>'Office Minor'!C131</f>
        <v>154</v>
      </c>
      <c r="D129" s="181">
        <f>'Office Minor'!D131</f>
        <v>856.8</v>
      </c>
      <c r="E129" s="181">
        <f>'Office Minor'!E131</f>
        <v>24972</v>
      </c>
      <c r="F129" s="181">
        <f>'Office Minor'!F131</f>
        <v>12111420</v>
      </c>
      <c r="G129" s="181">
        <f>'Office Minor'!G131</f>
        <v>2196009</v>
      </c>
      <c r="H129" s="181">
        <f>'Office Minor'!H131</f>
        <v>102</v>
      </c>
    </row>
    <row r="130" spans="1:8" s="465" customFormat="1" ht="17.100000000000001" customHeight="1" x14ac:dyDescent="0.25">
      <c r="A130" s="181">
        <v>6</v>
      </c>
      <c r="B130" s="234" t="s">
        <v>80</v>
      </c>
      <c r="C130" s="181">
        <f>'Office Minor'!C181</f>
        <v>780</v>
      </c>
      <c r="D130" s="181">
        <f>'Office Minor'!D181</f>
        <v>3917.4</v>
      </c>
      <c r="E130" s="181">
        <f>'Office Minor'!E181</f>
        <v>2275324.25</v>
      </c>
      <c r="F130" s="181">
        <f>'Office Minor'!F181</f>
        <v>1080779019</v>
      </c>
      <c r="G130" s="181">
        <f>'Office Minor'!G181</f>
        <v>87969598.400000006</v>
      </c>
      <c r="H130" s="181">
        <f>'Office Minor'!H181</f>
        <v>4200</v>
      </c>
    </row>
    <row r="131" spans="1:8" s="465" customFormat="1" ht="17.100000000000001" customHeight="1" x14ac:dyDescent="0.25">
      <c r="A131" s="181">
        <v>7</v>
      </c>
      <c r="B131" s="234" t="s">
        <v>103</v>
      </c>
      <c r="C131" s="181">
        <f>'Office Minor'!C261</f>
        <v>10</v>
      </c>
      <c r="D131" s="181">
        <f>'Office Minor'!D261</f>
        <v>28</v>
      </c>
      <c r="E131" s="181">
        <f>'Office Minor'!E261</f>
        <v>57345</v>
      </c>
      <c r="F131" s="181">
        <f>'Office Minor'!F261</f>
        <v>40141500</v>
      </c>
      <c r="G131" s="181">
        <f>'Office Minor'!G261</f>
        <v>13476075</v>
      </c>
      <c r="H131" s="181">
        <f>'Office Minor'!H261</f>
        <v>24</v>
      </c>
    </row>
    <row r="132" spans="1:8" s="465" customFormat="1" ht="17.100000000000001" customHeight="1" x14ac:dyDescent="0.25">
      <c r="A132" s="181">
        <v>8</v>
      </c>
      <c r="B132" s="234" t="s">
        <v>86</v>
      </c>
      <c r="C132" s="181">
        <f>'Office Minor'!C368</f>
        <v>32</v>
      </c>
      <c r="D132" s="181">
        <f>'Office Minor'!D368</f>
        <v>153.24</v>
      </c>
      <c r="E132" s="181">
        <f>'Office Minor'!E368</f>
        <v>95369.34</v>
      </c>
      <c r="F132" s="181">
        <f>'Office Minor'!F368</f>
        <v>40055122.799999997</v>
      </c>
      <c r="G132" s="181">
        <f>'Office Minor'!G368</f>
        <v>8493157</v>
      </c>
      <c r="H132" s="181">
        <f>'Office Minor'!H368</f>
        <v>950</v>
      </c>
    </row>
    <row r="133" spans="1:8" s="465" customFormat="1" ht="17.100000000000001" customHeight="1" x14ac:dyDescent="0.25">
      <c r="A133" s="181">
        <v>9</v>
      </c>
      <c r="B133" s="234" t="s">
        <v>83</v>
      </c>
      <c r="C133" s="181">
        <f>'Office Minor'!C419</f>
        <v>20</v>
      </c>
      <c r="D133" s="181">
        <f>'Office Minor'!D419</f>
        <v>90.198700000000002</v>
      </c>
      <c r="E133" s="181">
        <f>'Office Minor'!E419</f>
        <v>8138</v>
      </c>
      <c r="F133" s="181">
        <f>'Office Minor'!F419</f>
        <v>4882800</v>
      </c>
      <c r="G133" s="181">
        <f>'Office Minor'!G419</f>
        <v>2419000</v>
      </c>
      <c r="H133" s="181">
        <f>'Office Minor'!H419</f>
        <v>38</v>
      </c>
    </row>
    <row r="134" spans="1:8" s="465" customFormat="1" ht="17.100000000000001" customHeight="1" x14ac:dyDescent="0.25">
      <c r="A134" s="181">
        <v>10</v>
      </c>
      <c r="B134" s="234" t="s">
        <v>87</v>
      </c>
      <c r="C134" s="350">
        <f>'Office Minor'!C482</f>
        <v>52</v>
      </c>
      <c r="D134" s="350">
        <f>'Office Minor'!D482</f>
        <v>292</v>
      </c>
      <c r="E134" s="350">
        <f>'Office Minor'!E482</f>
        <v>2321603.62</v>
      </c>
      <c r="F134" s="350">
        <f>'Office Minor'!F482</f>
        <v>1137585774</v>
      </c>
      <c r="G134" s="350">
        <f>'Office Minor'!G482</f>
        <v>132772476</v>
      </c>
      <c r="H134" s="350">
        <f>'Office Minor'!H482</f>
        <v>280</v>
      </c>
    </row>
    <row r="135" spans="1:8" s="465" customFormat="1" ht="17.100000000000001" customHeight="1" x14ac:dyDescent="0.25">
      <c r="A135" s="181">
        <v>11</v>
      </c>
      <c r="B135" s="234" t="s">
        <v>115</v>
      </c>
      <c r="C135" s="256">
        <f>'Office Minor'!C778</f>
        <v>56</v>
      </c>
      <c r="D135" s="256">
        <f>'Office Minor'!D778</f>
        <v>262.63</v>
      </c>
      <c r="E135" s="256">
        <f>'Office Minor'!E778</f>
        <v>36769.730000000003</v>
      </c>
      <c r="F135" s="256">
        <f>'Office Minor'!F778</f>
        <v>18384865</v>
      </c>
      <c r="G135" s="256">
        <f>'Office Minor'!G778</f>
        <v>5000000</v>
      </c>
      <c r="H135" s="256">
        <f>'Office Minor'!H778</f>
        <v>250</v>
      </c>
    </row>
    <row r="136" spans="1:8" s="465" customFormat="1" ht="17.100000000000001" customHeight="1" x14ac:dyDescent="0.25">
      <c r="A136" s="181">
        <v>12</v>
      </c>
      <c r="B136" s="234" t="s">
        <v>456</v>
      </c>
      <c r="C136" s="256">
        <f>'Office Minor'!C535</f>
        <v>46</v>
      </c>
      <c r="D136" s="256">
        <f>'Office Minor'!D535</f>
        <v>215.11</v>
      </c>
      <c r="E136" s="256">
        <f>'Office Minor'!E535</f>
        <v>426418.83</v>
      </c>
      <c r="F136" s="256">
        <f>'Office Minor'!F535</f>
        <v>211077320.90000001</v>
      </c>
      <c r="G136" s="256">
        <f>'Office Minor'!G535</f>
        <v>38377695</v>
      </c>
      <c r="H136" s="256">
        <f>'Office Minor'!H535</f>
        <v>50</v>
      </c>
    </row>
    <row r="137" spans="1:8" s="465" customFormat="1" ht="17.100000000000001" customHeight="1" x14ac:dyDescent="0.25">
      <c r="A137" s="181">
        <v>13</v>
      </c>
      <c r="B137" s="234" t="s">
        <v>375</v>
      </c>
      <c r="C137" s="64">
        <f>'Office Minor'!C692</f>
        <v>0</v>
      </c>
      <c r="D137" s="64">
        <f>'Office Minor'!D692</f>
        <v>0</v>
      </c>
      <c r="E137" s="64">
        <f>'Office Minor'!E692</f>
        <v>0</v>
      </c>
      <c r="F137" s="64">
        <f>'Office Minor'!F692</f>
        <v>0</v>
      </c>
      <c r="G137" s="64">
        <f>'Office Minor'!G692</f>
        <v>0</v>
      </c>
      <c r="H137" s="64">
        <f>'Office Minor'!H692</f>
        <v>0</v>
      </c>
    </row>
    <row r="138" spans="1:8" s="465" customFormat="1" ht="17.100000000000001" customHeight="1" x14ac:dyDescent="0.25">
      <c r="A138" s="181">
        <v>14</v>
      </c>
      <c r="B138" s="234" t="s">
        <v>99</v>
      </c>
      <c r="C138" s="158">
        <f>'Office Minor'!C714</f>
        <v>15</v>
      </c>
      <c r="D138" s="158">
        <f>'Office Minor'!D714</f>
        <v>200</v>
      </c>
      <c r="E138" s="158">
        <f>'Office Minor'!E714</f>
        <v>527569.89</v>
      </c>
      <c r="F138" s="158">
        <f>'Office Minor'!F714</f>
        <v>258509246.09999999</v>
      </c>
      <c r="G138" s="158">
        <f>'Office Minor'!G714</f>
        <v>43107365.450000003</v>
      </c>
      <c r="H138" s="158">
        <f>'Office Minor'!H714</f>
        <v>120</v>
      </c>
    </row>
    <row r="139" spans="1:8" s="465" customFormat="1" ht="17.100000000000001" customHeight="1" x14ac:dyDescent="0.25">
      <c r="A139" s="181">
        <v>15</v>
      </c>
      <c r="B139" s="478" t="s">
        <v>82</v>
      </c>
      <c r="C139" s="213">
        <f>'Office Minor'!C803+'Office Minor'!C660</f>
        <v>133</v>
      </c>
      <c r="D139" s="213">
        <f>'Office Minor'!D803+'Office Minor'!D660</f>
        <v>17561.559999999998</v>
      </c>
      <c r="E139" s="213">
        <f>'Office Minor'!E803+'Office Minor'!E660</f>
        <v>1703348.09</v>
      </c>
      <c r="F139" s="213">
        <f>'Office Minor'!F803+'Office Minor'!F660</f>
        <v>826123823.69999993</v>
      </c>
      <c r="G139" s="213">
        <f>'Office Minor'!G803+'Office Minor'!G660</f>
        <v>47147167</v>
      </c>
      <c r="H139" s="213">
        <f>'Office Minor'!H803+'Office Minor'!H660</f>
        <v>141</v>
      </c>
    </row>
    <row r="140" spans="1:8" s="465" customFormat="1" ht="17.100000000000001" customHeight="1" x14ac:dyDescent="0.25">
      <c r="A140" s="1152" t="s">
        <v>49</v>
      </c>
      <c r="B140" s="1153"/>
      <c r="C140" s="281">
        <f>SUM(C125:C139)</f>
        <v>1940</v>
      </c>
      <c r="D140" s="282">
        <f t="shared" ref="D140:H140" si="9">SUM(D125:D139)</f>
        <v>26514.681799999998</v>
      </c>
      <c r="E140" s="282">
        <f t="shared" si="9"/>
        <v>8948887.8178000003</v>
      </c>
      <c r="F140" s="283">
        <f t="shared" si="9"/>
        <v>4295838192.6890001</v>
      </c>
      <c r="G140" s="283">
        <f>SUM(G125:G139)</f>
        <v>611816024.05000007</v>
      </c>
      <c r="H140" s="281">
        <f t="shared" si="9"/>
        <v>8365</v>
      </c>
    </row>
    <row r="141" spans="1:8" s="465" customFormat="1" ht="17.100000000000001" customHeight="1" x14ac:dyDescent="0.25">
      <c r="A141" s="473"/>
      <c r="B141" s="473"/>
      <c r="C141" s="474"/>
      <c r="D141" s="475"/>
      <c r="E141" s="477"/>
      <c r="F141" s="477"/>
      <c r="G141" s="477"/>
      <c r="H141" s="474"/>
    </row>
    <row r="142" spans="1:8" s="465" customFormat="1" ht="17.100000000000001" customHeight="1" x14ac:dyDescent="0.25">
      <c r="A142" s="1154" t="s">
        <v>27</v>
      </c>
      <c r="B142" s="1154"/>
      <c r="C142" s="1154"/>
      <c r="D142" s="1154"/>
      <c r="E142" s="1154"/>
      <c r="F142" s="1154"/>
      <c r="G142" s="1154"/>
      <c r="H142" s="1154"/>
    </row>
    <row r="143" spans="1:8" s="465" customFormat="1" ht="17.100000000000001" customHeight="1" x14ac:dyDescent="0.25">
      <c r="A143" s="1155" t="s">
        <v>2</v>
      </c>
      <c r="B143" s="1150" t="s">
        <v>76</v>
      </c>
      <c r="C143" s="270" t="s">
        <v>4</v>
      </c>
      <c r="D143" s="270" t="s">
        <v>5</v>
      </c>
      <c r="E143" s="270" t="s">
        <v>6</v>
      </c>
      <c r="F143" s="270" t="s">
        <v>7</v>
      </c>
      <c r="G143" s="270" t="s">
        <v>8</v>
      </c>
      <c r="H143" s="270" t="s">
        <v>9</v>
      </c>
    </row>
    <row r="144" spans="1:8" s="465" customFormat="1" ht="17.100000000000001" customHeight="1" x14ac:dyDescent="0.25">
      <c r="A144" s="1156"/>
      <c r="B144" s="1151"/>
      <c r="C144" s="2" t="s">
        <v>10</v>
      </c>
      <c r="D144" s="2" t="s">
        <v>77</v>
      </c>
      <c r="E144" s="2" t="s">
        <v>78</v>
      </c>
      <c r="F144" s="53" t="s">
        <v>79</v>
      </c>
      <c r="G144" s="53" t="s">
        <v>79</v>
      </c>
      <c r="H144" s="2" t="s">
        <v>12</v>
      </c>
    </row>
    <row r="145" spans="1:8" s="465" customFormat="1" ht="17.100000000000001" customHeight="1" x14ac:dyDescent="0.25">
      <c r="A145" s="181">
        <v>1</v>
      </c>
      <c r="B145" s="19" t="s">
        <v>388</v>
      </c>
      <c r="C145" s="219">
        <f>'Office Minor'!C644</f>
        <v>1</v>
      </c>
      <c r="D145" s="219">
        <f>'Office Minor'!D644</f>
        <v>5</v>
      </c>
      <c r="E145" s="219">
        <f>'Office Minor'!E644</f>
        <v>0</v>
      </c>
      <c r="F145" s="219">
        <f>'Office Minor'!F644</f>
        <v>0</v>
      </c>
      <c r="G145" s="219">
        <f>'Office Minor'!G644</f>
        <v>0</v>
      </c>
      <c r="H145" s="219">
        <f>'Office Minor'!H644</f>
        <v>0</v>
      </c>
    </row>
    <row r="146" spans="1:8" s="465" customFormat="1" ht="17.100000000000001" customHeight="1" x14ac:dyDescent="0.25">
      <c r="A146" s="181">
        <v>2</v>
      </c>
      <c r="B146" s="479" t="s">
        <v>83</v>
      </c>
      <c r="C146" s="233">
        <f>'Office Minor'!C421</f>
        <v>2</v>
      </c>
      <c r="D146" s="233">
        <f>'Office Minor'!D421</f>
        <v>54.987299999999998</v>
      </c>
      <c r="E146" s="233">
        <f>'Office Minor'!E421</f>
        <v>0</v>
      </c>
      <c r="F146" s="233">
        <f>'Office Minor'!F421</f>
        <v>0</v>
      </c>
      <c r="G146" s="233">
        <f>'Office Minor'!G421</f>
        <v>55000</v>
      </c>
      <c r="H146" s="233">
        <f>'Office Minor'!H421</f>
        <v>0</v>
      </c>
    </row>
    <row r="147" spans="1:8" s="465" customFormat="1" ht="17.100000000000001" customHeight="1" x14ac:dyDescent="0.25">
      <c r="A147" s="1152" t="s">
        <v>49</v>
      </c>
      <c r="B147" s="1153"/>
      <c r="C147" s="281">
        <f>SUM(C145:C146)</f>
        <v>3</v>
      </c>
      <c r="D147" s="282">
        <f t="shared" ref="D147:H147" si="10">SUM(D145:D146)</f>
        <v>59.987299999999998</v>
      </c>
      <c r="E147" s="283">
        <f t="shared" si="10"/>
        <v>0</v>
      </c>
      <c r="F147" s="282">
        <f>SUM(F145:F146)</f>
        <v>0</v>
      </c>
      <c r="G147" s="281">
        <f t="shared" si="10"/>
        <v>55000</v>
      </c>
      <c r="H147" s="281">
        <f t="shared" si="10"/>
        <v>0</v>
      </c>
    </row>
    <row r="148" spans="1:8" s="465" customFormat="1" ht="17.100000000000001" customHeight="1" x14ac:dyDescent="0.25">
      <c r="A148" s="473"/>
      <c r="B148" s="473"/>
      <c r="C148" s="474"/>
      <c r="D148" s="475"/>
      <c r="E148" s="477"/>
      <c r="F148" s="476"/>
      <c r="G148" s="477"/>
      <c r="H148" s="474"/>
    </row>
    <row r="149" spans="1:8" s="465" customFormat="1" ht="17.100000000000001" customHeight="1" x14ac:dyDescent="0.25">
      <c r="A149" s="1177" t="s">
        <v>470</v>
      </c>
      <c r="B149" s="1177"/>
      <c r="C149" s="1177"/>
      <c r="D149" s="1177"/>
      <c r="E149" s="1177"/>
      <c r="F149" s="1177"/>
      <c r="G149" s="1177"/>
      <c r="H149" s="1177"/>
    </row>
    <row r="150" spans="1:8" s="465" customFormat="1" ht="17.100000000000001" customHeight="1" x14ac:dyDescent="0.25">
      <c r="A150" s="1155" t="s">
        <v>2</v>
      </c>
      <c r="B150" s="1150" t="s">
        <v>76</v>
      </c>
      <c r="C150" s="270" t="s">
        <v>4</v>
      </c>
      <c r="D150" s="270" t="s">
        <v>5</v>
      </c>
      <c r="E150" s="270" t="s">
        <v>6</v>
      </c>
      <c r="F150" s="270" t="s">
        <v>7</v>
      </c>
      <c r="G150" s="270" t="s">
        <v>8</v>
      </c>
      <c r="H150" s="270" t="s">
        <v>9</v>
      </c>
    </row>
    <row r="151" spans="1:8" s="465" customFormat="1" ht="17.100000000000001" customHeight="1" x14ac:dyDescent="0.25">
      <c r="A151" s="1156"/>
      <c r="B151" s="1151"/>
      <c r="C151" s="2" t="s">
        <v>10</v>
      </c>
      <c r="D151" s="2" t="s">
        <v>51</v>
      </c>
      <c r="E151" s="2" t="s">
        <v>78</v>
      </c>
      <c r="F151" s="254" t="s">
        <v>79</v>
      </c>
      <c r="G151" s="254" t="s">
        <v>79</v>
      </c>
      <c r="H151" s="2" t="s">
        <v>12</v>
      </c>
    </row>
    <row r="152" spans="1:8" s="465" customFormat="1" ht="17.100000000000001" customHeight="1" x14ac:dyDescent="0.25">
      <c r="A152" s="181">
        <v>1</v>
      </c>
      <c r="B152" s="466" t="s">
        <v>80</v>
      </c>
      <c r="C152" s="148">
        <f>'Office Minor'!C172</f>
        <v>1</v>
      </c>
      <c r="D152" s="148">
        <f>'Office Minor'!D172</f>
        <v>1</v>
      </c>
      <c r="E152" s="148">
        <f>'Office Minor'!E172</f>
        <v>82236.5</v>
      </c>
      <c r="F152" s="148">
        <f>'Office Minor'!F172</f>
        <v>49341900</v>
      </c>
      <c r="G152" s="148">
        <f>'Office Minor'!G172</f>
        <v>1198500</v>
      </c>
      <c r="H152" s="148">
        <f>'Office Minor'!H172</f>
        <v>0</v>
      </c>
    </row>
    <row r="153" spans="1:8" s="465" customFormat="1" ht="17.100000000000001" customHeight="1" x14ac:dyDescent="0.25">
      <c r="A153" s="181">
        <v>2</v>
      </c>
      <c r="B153" s="466" t="s">
        <v>150</v>
      </c>
      <c r="C153" s="148">
        <f>'Office Minor'!C107</f>
        <v>11</v>
      </c>
      <c r="D153" s="148">
        <f>'Office Minor'!D107</f>
        <v>27.2</v>
      </c>
      <c r="E153" s="148">
        <f>'Office Minor'!E107</f>
        <v>15363.99</v>
      </c>
      <c r="F153" s="148">
        <f>'Office Minor'!F107</f>
        <v>9218394</v>
      </c>
      <c r="G153" s="148">
        <f>'Office Minor'!G107</f>
        <v>1349258</v>
      </c>
      <c r="H153" s="148">
        <f>'Office Minor'!H107</f>
        <v>25</v>
      </c>
    </row>
    <row r="154" spans="1:8" s="465" customFormat="1" ht="17.100000000000001" customHeight="1" x14ac:dyDescent="0.25">
      <c r="A154" s="181">
        <v>3</v>
      </c>
      <c r="B154" s="466" t="s">
        <v>95</v>
      </c>
      <c r="C154" s="64">
        <f>'Office Minor'!C192</f>
        <v>1</v>
      </c>
      <c r="D154" s="64">
        <f>'Office Minor'!D192</f>
        <v>161.09</v>
      </c>
      <c r="E154" s="64">
        <f>'Office Minor'!E192</f>
        <v>10539.12</v>
      </c>
      <c r="F154" s="64">
        <f>'Office Minor'!F192</f>
        <v>5796516</v>
      </c>
      <c r="G154" s="64">
        <f>'Office Minor'!G192</f>
        <v>1919975</v>
      </c>
      <c r="H154" s="64">
        <f>'Office Minor'!H192</f>
        <v>6</v>
      </c>
    </row>
    <row r="155" spans="1:8" s="465" customFormat="1" ht="17.100000000000001" customHeight="1" x14ac:dyDescent="0.25">
      <c r="A155" s="181">
        <v>4</v>
      </c>
      <c r="B155" s="466" t="s">
        <v>135</v>
      </c>
      <c r="C155" s="307">
        <f>'Office Minor'!C446</f>
        <v>1</v>
      </c>
      <c r="D155" s="307">
        <f>'Office Minor'!D446</f>
        <v>1.1399999999999999</v>
      </c>
      <c r="E155" s="307">
        <f>'Office Minor'!E446</f>
        <v>0</v>
      </c>
      <c r="F155" s="307">
        <f>'Office Minor'!F446</f>
        <v>0</v>
      </c>
      <c r="G155" s="307">
        <f>'Office Minor'!G446</f>
        <v>0</v>
      </c>
      <c r="H155" s="307">
        <f>'Office Minor'!H446</f>
        <v>0</v>
      </c>
    </row>
    <row r="156" spans="1:8" s="465" customFormat="1" ht="17.100000000000001" customHeight="1" x14ac:dyDescent="0.25">
      <c r="A156" s="181">
        <v>5</v>
      </c>
      <c r="B156" s="466" t="s">
        <v>99</v>
      </c>
      <c r="C156" s="64">
        <f>'Office Minor'!C711</f>
        <v>2</v>
      </c>
      <c r="D156" s="64">
        <f>'Office Minor'!D711</f>
        <v>8</v>
      </c>
      <c r="E156" s="64">
        <f>'Office Minor'!E711</f>
        <v>0</v>
      </c>
      <c r="F156" s="64">
        <f>'Office Minor'!F711</f>
        <v>0</v>
      </c>
      <c r="G156" s="64">
        <f>'Office Minor'!G711</f>
        <v>0</v>
      </c>
      <c r="H156" s="64">
        <f>'Office Minor'!H711</f>
        <v>0</v>
      </c>
    </row>
    <row r="157" spans="1:8" s="465" customFormat="1" ht="17.100000000000001" customHeight="1" x14ac:dyDescent="0.25">
      <c r="A157" s="181">
        <v>6</v>
      </c>
      <c r="B157" s="466" t="s">
        <v>104</v>
      </c>
      <c r="C157" s="64">
        <f>'Office Minor'!C316</f>
        <v>2</v>
      </c>
      <c r="D157" s="64">
        <f>'Office Minor'!D316</f>
        <v>2</v>
      </c>
      <c r="E157" s="64">
        <f>'Office Minor'!E316</f>
        <v>0</v>
      </c>
      <c r="F157" s="64">
        <f>'Office Minor'!F316</f>
        <v>0</v>
      </c>
      <c r="G157" s="64">
        <f>'Office Minor'!G316</f>
        <v>0</v>
      </c>
      <c r="H157" s="64">
        <f>'Office Minor'!H316</f>
        <v>0</v>
      </c>
    </row>
    <row r="158" spans="1:8" s="465" customFormat="1" ht="17.100000000000001" customHeight="1" x14ac:dyDescent="0.25">
      <c r="A158" s="1152" t="s">
        <v>49</v>
      </c>
      <c r="B158" s="1153"/>
      <c r="C158" s="280">
        <f>SUM(C152:C157)</f>
        <v>18</v>
      </c>
      <c r="D158" s="462">
        <f t="shared" ref="D158:H158" si="11">SUM(D152:D157)</f>
        <v>200.42999999999998</v>
      </c>
      <c r="E158" s="463">
        <f t="shared" si="11"/>
        <v>108139.61</v>
      </c>
      <c r="F158" s="280">
        <f t="shared" si="11"/>
        <v>64356810</v>
      </c>
      <c r="G158" s="463">
        <f>SUM(G152:G157)</f>
        <v>4467733</v>
      </c>
      <c r="H158" s="463">
        <f t="shared" si="11"/>
        <v>31</v>
      </c>
    </row>
    <row r="159" spans="1:8" s="465" customFormat="1" ht="17.100000000000001" customHeight="1" x14ac:dyDescent="0.25">
      <c r="A159" s="395"/>
      <c r="B159" s="395"/>
      <c r="C159" s="395"/>
      <c r="D159" s="395"/>
      <c r="E159" s="395"/>
      <c r="F159" s="395"/>
      <c r="G159" s="395"/>
      <c r="H159" s="395"/>
    </row>
    <row r="160" spans="1:8" s="465" customFormat="1" ht="17.100000000000001" customHeight="1" x14ac:dyDescent="0.25">
      <c r="A160" s="395"/>
      <c r="B160" s="395"/>
      <c r="C160" s="395"/>
      <c r="D160" s="395"/>
      <c r="E160" s="395"/>
      <c r="F160" s="395"/>
      <c r="G160" s="395"/>
      <c r="H160" s="395"/>
    </row>
    <row r="161" spans="1:8" s="465" customFormat="1" ht="17.100000000000001" customHeight="1" x14ac:dyDescent="0.25">
      <c r="A161" s="1177" t="s">
        <v>31</v>
      </c>
      <c r="B161" s="1177"/>
      <c r="C161" s="1177"/>
      <c r="D161" s="1177"/>
      <c r="E161" s="1177"/>
      <c r="F161" s="1177"/>
      <c r="G161" s="1177"/>
      <c r="H161" s="1177"/>
    </row>
    <row r="162" spans="1:8" s="465" customFormat="1" ht="17.100000000000001" customHeight="1" x14ac:dyDescent="0.25">
      <c r="A162" s="1155" t="s">
        <v>2</v>
      </c>
      <c r="B162" s="1150" t="s">
        <v>76</v>
      </c>
      <c r="C162" s="270" t="s">
        <v>4</v>
      </c>
      <c r="D162" s="270" t="s">
        <v>5</v>
      </c>
      <c r="E162" s="270" t="s">
        <v>6</v>
      </c>
      <c r="F162" s="270" t="s">
        <v>7</v>
      </c>
      <c r="G162" s="270" t="s">
        <v>8</v>
      </c>
      <c r="H162" s="270" t="s">
        <v>9</v>
      </c>
    </row>
    <row r="163" spans="1:8" s="465" customFormat="1" ht="17.100000000000001" customHeight="1" x14ac:dyDescent="0.25">
      <c r="A163" s="1156"/>
      <c r="B163" s="1151"/>
      <c r="C163" s="2" t="s">
        <v>10</v>
      </c>
      <c r="D163" s="2" t="s">
        <v>51</v>
      </c>
      <c r="E163" s="2" t="s">
        <v>78</v>
      </c>
      <c r="F163" s="254" t="s">
        <v>79</v>
      </c>
      <c r="G163" s="254" t="s">
        <v>79</v>
      </c>
      <c r="H163" s="2" t="s">
        <v>12</v>
      </c>
    </row>
    <row r="164" spans="1:8" s="465" customFormat="1" ht="17.100000000000001" customHeight="1" x14ac:dyDescent="0.25">
      <c r="A164" s="181">
        <v>1</v>
      </c>
      <c r="B164" s="234" t="s">
        <v>96</v>
      </c>
      <c r="C164" s="181">
        <f>'Office Minor'!C385</f>
        <v>1</v>
      </c>
      <c r="D164" s="181">
        <f>'Office Minor'!D385</f>
        <v>0</v>
      </c>
      <c r="E164" s="181">
        <f>'Office Minor'!E385</f>
        <v>24.99</v>
      </c>
      <c r="F164" s="181">
        <f>'Office Minor'!F385</f>
        <v>3748.5</v>
      </c>
      <c r="G164" s="181">
        <f>'Office Minor'!G385</f>
        <v>625000</v>
      </c>
      <c r="H164" s="181">
        <f>'Office Minor'!H385</f>
        <v>5</v>
      </c>
    </row>
    <row r="165" spans="1:8" s="465" customFormat="1" ht="17.100000000000001" customHeight="1" x14ac:dyDescent="0.25">
      <c r="A165" s="12"/>
      <c r="B165" s="12"/>
      <c r="C165" s="12"/>
      <c r="D165" s="12"/>
      <c r="E165" s="12"/>
      <c r="F165" s="12"/>
      <c r="G165" s="12"/>
      <c r="H165" s="12"/>
    </row>
    <row r="166" spans="1:8" s="465" customFormat="1" ht="17.100000000000001" customHeight="1" x14ac:dyDescent="0.25">
      <c r="A166" s="1152" t="s">
        <v>49</v>
      </c>
      <c r="B166" s="1153"/>
      <c r="C166" s="280">
        <f>SUM(C164:C165)</f>
        <v>1</v>
      </c>
      <c r="D166" s="280">
        <f t="shared" ref="D166:H166" si="12">SUM(D164:D165)</f>
        <v>0</v>
      </c>
      <c r="E166" s="280">
        <f t="shared" si="12"/>
        <v>24.99</v>
      </c>
      <c r="F166" s="280">
        <f t="shared" si="12"/>
        <v>3748.5</v>
      </c>
      <c r="G166" s="280">
        <f t="shared" si="12"/>
        <v>625000</v>
      </c>
      <c r="H166" s="280">
        <f t="shared" si="12"/>
        <v>5</v>
      </c>
    </row>
    <row r="167" spans="1:8" s="465" customFormat="1" ht="17.100000000000001" customHeight="1" x14ac:dyDescent="0.25">
      <c r="A167" s="395"/>
      <c r="B167" s="395"/>
      <c r="C167" s="395"/>
      <c r="D167" s="395"/>
      <c r="E167" s="395"/>
      <c r="F167" s="395"/>
      <c r="G167" s="395"/>
      <c r="H167" s="395"/>
    </row>
    <row r="168" spans="1:8" s="465" customFormat="1" ht="17.100000000000001" customHeight="1" x14ac:dyDescent="0.25">
      <c r="A168" s="395"/>
      <c r="B168" s="395"/>
      <c r="C168" s="395"/>
      <c r="D168" s="395"/>
      <c r="E168" s="395"/>
      <c r="F168" s="395"/>
      <c r="G168" s="395"/>
      <c r="H168" s="395"/>
    </row>
    <row r="169" spans="1:8" s="465" customFormat="1" ht="17.100000000000001" customHeight="1" x14ac:dyDescent="0.25">
      <c r="A169" s="1177" t="s">
        <v>57</v>
      </c>
      <c r="B169" s="1177"/>
      <c r="C169" s="1177"/>
      <c r="D169" s="1177"/>
      <c r="E169" s="1177"/>
      <c r="F169" s="1177"/>
      <c r="G169" s="1177"/>
      <c r="H169" s="1177"/>
    </row>
    <row r="170" spans="1:8" s="465" customFormat="1" ht="17.100000000000001" customHeight="1" x14ac:dyDescent="0.25">
      <c r="A170" s="1155" t="s">
        <v>2</v>
      </c>
      <c r="B170" s="1150" t="s">
        <v>76</v>
      </c>
      <c r="C170" s="270" t="s">
        <v>4</v>
      </c>
      <c r="D170" s="270" t="s">
        <v>5</v>
      </c>
      <c r="E170" s="270" t="s">
        <v>6</v>
      </c>
      <c r="F170" s="270" t="s">
        <v>7</v>
      </c>
      <c r="G170" s="270" t="s">
        <v>8</v>
      </c>
      <c r="H170" s="270" t="s">
        <v>9</v>
      </c>
    </row>
    <row r="171" spans="1:8" s="465" customFormat="1" ht="17.100000000000001" customHeight="1" x14ac:dyDescent="0.25">
      <c r="A171" s="1156"/>
      <c r="B171" s="1151"/>
      <c r="C171" s="2" t="s">
        <v>10</v>
      </c>
      <c r="D171" s="2" t="s">
        <v>51</v>
      </c>
      <c r="E171" s="2" t="s">
        <v>78</v>
      </c>
      <c r="F171" s="53" t="s">
        <v>79</v>
      </c>
      <c r="G171" s="53" t="s">
        <v>79</v>
      </c>
      <c r="H171" s="2" t="s">
        <v>12</v>
      </c>
    </row>
    <row r="172" spans="1:8" s="465" customFormat="1" ht="17.100000000000001" customHeight="1" x14ac:dyDescent="0.25">
      <c r="A172" s="181">
        <v>1</v>
      </c>
      <c r="B172" s="466" t="s">
        <v>137</v>
      </c>
      <c r="C172" s="233">
        <f>'Office Minor'!C9</f>
        <v>264</v>
      </c>
      <c r="D172" s="233">
        <f>'Office Minor'!D9</f>
        <v>691.71109999999999</v>
      </c>
      <c r="E172" s="233">
        <f>'Office Minor'!E9</f>
        <v>1637688.59</v>
      </c>
      <c r="F172" s="233">
        <f>'Office Minor'!F9</f>
        <v>3439146039</v>
      </c>
      <c r="G172" s="233">
        <f>'Office Minor'!G9</f>
        <v>738364098</v>
      </c>
      <c r="H172" s="233">
        <f>'Office Minor'!H9</f>
        <v>1470</v>
      </c>
    </row>
    <row r="173" spans="1:8" s="465" customFormat="1" ht="17.100000000000001" customHeight="1" x14ac:dyDescent="0.25">
      <c r="A173" s="181">
        <v>2</v>
      </c>
      <c r="B173" s="466" t="s">
        <v>91</v>
      </c>
      <c r="C173" s="222">
        <f>'Office Minor'!C26</f>
        <v>77</v>
      </c>
      <c r="D173" s="222">
        <f>'Office Minor'!D26</f>
        <v>117.01</v>
      </c>
      <c r="E173" s="222">
        <f>'Office Minor'!E26</f>
        <v>129640.5</v>
      </c>
      <c r="F173" s="222">
        <f>'Office Minor'!F26</f>
        <v>272245113</v>
      </c>
      <c r="G173" s="222">
        <f>'Office Minor'!G26</f>
        <v>7571310.9800000004</v>
      </c>
      <c r="H173" s="222">
        <f>'Office Minor'!H26</f>
        <v>180</v>
      </c>
    </row>
    <row r="174" spans="1:8" s="465" customFormat="1" ht="17.100000000000001" customHeight="1" x14ac:dyDescent="0.25">
      <c r="A174" s="181">
        <v>3</v>
      </c>
      <c r="B174" s="480" t="s">
        <v>190</v>
      </c>
      <c r="C174" s="181">
        <f>'Office Minor'!C123</f>
        <v>20</v>
      </c>
      <c r="D174" s="181">
        <f>'Office Minor'!D123</f>
        <v>40.729999999999997</v>
      </c>
      <c r="E174" s="181">
        <f>'Office Minor'!E123</f>
        <v>56520</v>
      </c>
      <c r="F174" s="181">
        <f>'Office Minor'!F123</f>
        <v>118692000</v>
      </c>
      <c r="G174" s="181">
        <f>'Office Minor'!G123</f>
        <v>16390800</v>
      </c>
      <c r="H174" s="181">
        <f>'Office Minor'!H123</f>
        <v>71</v>
      </c>
    </row>
    <row r="175" spans="1:8" s="465" customFormat="1" ht="17.100000000000001" customHeight="1" x14ac:dyDescent="0.25">
      <c r="A175" s="181">
        <v>4</v>
      </c>
      <c r="B175" s="466" t="s">
        <v>85</v>
      </c>
      <c r="C175" s="148">
        <f>'Office Minor'!C44</f>
        <v>4</v>
      </c>
      <c r="D175" s="148">
        <f>'Office Minor'!D44</f>
        <v>7</v>
      </c>
      <c r="E175" s="148">
        <f>'Office Minor'!E44</f>
        <v>5547.22</v>
      </c>
      <c r="F175" s="148">
        <f>'Office Minor'!F44</f>
        <v>11926523</v>
      </c>
      <c r="G175" s="148">
        <f>'Office Minor'!G44</f>
        <v>194152.7</v>
      </c>
      <c r="H175" s="148">
        <f>'Office Minor'!H44</f>
        <v>300</v>
      </c>
    </row>
    <row r="176" spans="1:8" s="465" customFormat="1" ht="17.100000000000001" customHeight="1" x14ac:dyDescent="0.25">
      <c r="A176" s="181">
        <v>5</v>
      </c>
      <c r="B176" s="466" t="s">
        <v>100</v>
      </c>
      <c r="C176" s="148">
        <f>'Office Minor'!C103</f>
        <v>60</v>
      </c>
      <c r="D176" s="148">
        <f>'Office Minor'!D103</f>
        <v>150.11000000000001</v>
      </c>
      <c r="E176" s="148">
        <f>'Office Minor'!E103</f>
        <v>108447.06</v>
      </c>
      <c r="F176" s="148">
        <f>'Office Minor'!F103</f>
        <v>233161179</v>
      </c>
      <c r="G176" s="148">
        <f>'Office Minor'!G103</f>
        <v>33145517</v>
      </c>
      <c r="H176" s="148">
        <f>'Office Minor'!H103</f>
        <v>850</v>
      </c>
    </row>
    <row r="177" spans="1:8" s="465" customFormat="1" ht="17.100000000000001" customHeight="1" x14ac:dyDescent="0.25">
      <c r="A177" s="181">
        <v>6</v>
      </c>
      <c r="B177" s="466" t="s">
        <v>80</v>
      </c>
      <c r="C177" s="148">
        <f>'Office Minor'!C168</f>
        <v>361</v>
      </c>
      <c r="D177" s="148">
        <f>'Office Minor'!D168</f>
        <v>854.38</v>
      </c>
      <c r="E177" s="148">
        <f>'Office Minor'!E168</f>
        <v>1157062.58</v>
      </c>
      <c r="F177" s="148">
        <f>'Office Minor'!F168</f>
        <v>2487684547</v>
      </c>
      <c r="G177" s="148">
        <f>'Office Minor'!G168</f>
        <v>456480083</v>
      </c>
      <c r="H177" s="148">
        <f>'Office Minor'!H168</f>
        <v>985</v>
      </c>
    </row>
    <row r="178" spans="1:8" s="465" customFormat="1" ht="17.100000000000001" customHeight="1" x14ac:dyDescent="0.25">
      <c r="A178" s="181">
        <v>7</v>
      </c>
      <c r="B178" s="466" t="s">
        <v>405</v>
      </c>
      <c r="C178" s="148">
        <f>'Office Minor'!C249</f>
        <v>1</v>
      </c>
      <c r="D178" s="148">
        <f>'Office Minor'!D249</f>
        <v>3</v>
      </c>
      <c r="E178" s="148">
        <f>'Office Minor'!E249</f>
        <v>0</v>
      </c>
      <c r="F178" s="148">
        <f>'Office Minor'!F249</f>
        <v>0</v>
      </c>
      <c r="G178" s="148">
        <f>'Office Minor'!G249</f>
        <v>180000</v>
      </c>
      <c r="H178" s="148">
        <f>'Office Minor'!H249</f>
        <v>0</v>
      </c>
    </row>
    <row r="179" spans="1:8" s="465" customFormat="1" ht="17.100000000000001" customHeight="1" x14ac:dyDescent="0.25">
      <c r="A179" s="181">
        <v>8</v>
      </c>
      <c r="B179" s="466" t="s">
        <v>620</v>
      </c>
      <c r="C179" s="148">
        <f>'Office Minor'!C321</f>
        <v>15</v>
      </c>
      <c r="D179" s="148">
        <f>'Office Minor'!D321</f>
        <v>18.79</v>
      </c>
      <c r="E179" s="148">
        <f>'Office Minor'!E321</f>
        <v>11477.56</v>
      </c>
      <c r="F179" s="148">
        <f>'Office Minor'!F321</f>
        <v>24102876</v>
      </c>
      <c r="G179" s="148">
        <f>'Office Minor'!G321</f>
        <v>3328472.1</v>
      </c>
      <c r="H179" s="148">
        <f>'Office Minor'!H321</f>
        <v>50</v>
      </c>
    </row>
    <row r="180" spans="1:8" s="465" customFormat="1" ht="17.100000000000001" customHeight="1" x14ac:dyDescent="0.25">
      <c r="A180" s="181">
        <v>9</v>
      </c>
      <c r="B180" s="466" t="s">
        <v>153</v>
      </c>
      <c r="C180" s="181">
        <f>'Office Minor'!C339</f>
        <v>90</v>
      </c>
      <c r="D180" s="181">
        <f>'Office Minor'!D339</f>
        <v>246.35</v>
      </c>
      <c r="E180" s="181">
        <f>'Office Minor'!E339</f>
        <v>100865.5</v>
      </c>
      <c r="F180" s="181">
        <f>'Office Minor'!F339</f>
        <v>216860825</v>
      </c>
      <c r="G180" s="181">
        <f>'Office Minor'!G339</f>
        <v>29250995</v>
      </c>
      <c r="H180" s="181">
        <f>'Office Minor'!H339</f>
        <v>600</v>
      </c>
    </row>
    <row r="181" spans="1:8" s="465" customFormat="1" ht="17.100000000000001" customHeight="1" x14ac:dyDescent="0.25">
      <c r="A181" s="181">
        <v>10</v>
      </c>
      <c r="B181" s="466" t="s">
        <v>86</v>
      </c>
      <c r="C181" s="148">
        <f>'Office Minor'!C363</f>
        <v>27</v>
      </c>
      <c r="D181" s="148">
        <f>'Office Minor'!D363</f>
        <v>35.5</v>
      </c>
      <c r="E181" s="148">
        <f>'Office Minor'!E363</f>
        <v>198303</v>
      </c>
      <c r="F181" s="148">
        <f>'Office Minor'!F363</f>
        <v>396606000</v>
      </c>
      <c r="G181" s="148">
        <f>'Office Minor'!G363</f>
        <v>38506623</v>
      </c>
      <c r="H181" s="148">
        <f>'Office Minor'!H363</f>
        <v>85</v>
      </c>
    </row>
    <row r="182" spans="1:8" s="465" customFormat="1" ht="17.100000000000001" customHeight="1" x14ac:dyDescent="0.25">
      <c r="A182" s="181">
        <v>11</v>
      </c>
      <c r="B182" s="466" t="s">
        <v>96</v>
      </c>
      <c r="C182" s="64">
        <f>'Office Minor'!C381</f>
        <v>342</v>
      </c>
      <c r="D182" s="64">
        <f>'Office Minor'!D381</f>
        <v>715.17700000000002</v>
      </c>
      <c r="E182" s="64">
        <f>'Office Minor'!E381</f>
        <v>1247386</v>
      </c>
      <c r="F182" s="64">
        <f>'Office Minor'!F381</f>
        <v>2432402700</v>
      </c>
      <c r="G182" s="64">
        <f>'Office Minor'!G381</f>
        <v>261182722</v>
      </c>
      <c r="H182" s="64">
        <f>'Office Minor'!H381</f>
        <v>2058</v>
      </c>
    </row>
    <row r="183" spans="1:8" s="465" customFormat="1" ht="17.100000000000001" customHeight="1" x14ac:dyDescent="0.25">
      <c r="A183" s="181">
        <v>12</v>
      </c>
      <c r="B183" s="466" t="s">
        <v>83</v>
      </c>
      <c r="C183" s="155">
        <f>'Office Minor'!C412</f>
        <v>26</v>
      </c>
      <c r="D183" s="155">
        <f>'Office Minor'!D412</f>
        <v>100.483</v>
      </c>
      <c r="E183" s="155">
        <f>'Office Minor'!E412</f>
        <v>22996</v>
      </c>
      <c r="F183" s="155">
        <f>'Office Minor'!F412</f>
        <v>49441400</v>
      </c>
      <c r="G183" s="155">
        <f>'Office Minor'!G412</f>
        <v>7675000</v>
      </c>
      <c r="H183" s="155">
        <f>'Office Minor'!H412</f>
        <v>68</v>
      </c>
    </row>
    <row r="184" spans="1:8" s="465" customFormat="1" ht="17.100000000000001" customHeight="1" x14ac:dyDescent="0.25">
      <c r="A184" s="181">
        <v>13</v>
      </c>
      <c r="B184" s="466" t="s">
        <v>117</v>
      </c>
      <c r="C184" s="64">
        <f>'Office Minor'!C431</f>
        <v>20</v>
      </c>
      <c r="D184" s="64">
        <f>'Office Minor'!D431</f>
        <v>36.71</v>
      </c>
      <c r="E184" s="64">
        <f>'Office Minor'!E431</f>
        <v>9305.5</v>
      </c>
      <c r="F184" s="64">
        <f>'Office Minor'!F431</f>
        <v>20006825</v>
      </c>
      <c r="G184" s="64">
        <f>'Office Minor'!G431</f>
        <v>5579000</v>
      </c>
      <c r="H184" s="64">
        <f>'Office Minor'!H431</f>
        <v>31</v>
      </c>
    </row>
    <row r="185" spans="1:8" s="465" customFormat="1" ht="17.100000000000001" customHeight="1" x14ac:dyDescent="0.25">
      <c r="A185" s="181">
        <v>14</v>
      </c>
      <c r="B185" s="466" t="s">
        <v>135</v>
      </c>
      <c r="C185" s="148">
        <f>'Office Minor'!C447</f>
        <v>1</v>
      </c>
      <c r="D185" s="148">
        <f>'Office Minor'!D447</f>
        <v>1</v>
      </c>
      <c r="E185" s="148">
        <f>'Office Minor'!E447</f>
        <v>0</v>
      </c>
      <c r="F185" s="148">
        <f>'Office Minor'!F447</f>
        <v>0</v>
      </c>
      <c r="G185" s="148">
        <f>'Office Minor'!G447</f>
        <v>0</v>
      </c>
      <c r="H185" s="148">
        <f>'Office Minor'!H447</f>
        <v>0</v>
      </c>
    </row>
    <row r="186" spans="1:8" s="465" customFormat="1" ht="17.100000000000001" customHeight="1" x14ac:dyDescent="0.25">
      <c r="A186" s="181">
        <v>15</v>
      </c>
      <c r="B186" s="466" t="s">
        <v>88</v>
      </c>
      <c r="C186" s="181">
        <f>'Office Minor'!C527</f>
        <v>1</v>
      </c>
      <c r="D186" s="181">
        <f>'Office Minor'!D527</f>
        <v>1</v>
      </c>
      <c r="E186" s="181">
        <f>'Office Minor'!E527</f>
        <v>1365.46</v>
      </c>
      <c r="F186" s="181">
        <f>'Office Minor'!F527</f>
        <v>2935739</v>
      </c>
      <c r="G186" s="181">
        <f>'Office Minor'!G527</f>
        <v>47791</v>
      </c>
      <c r="H186" s="181">
        <f>'Office Minor'!H527</f>
        <v>10</v>
      </c>
    </row>
    <row r="187" spans="1:8" s="465" customFormat="1" ht="17.100000000000001" customHeight="1" x14ac:dyDescent="0.25">
      <c r="A187" s="181">
        <v>16</v>
      </c>
      <c r="B187" s="466" t="s">
        <v>107</v>
      </c>
      <c r="C187" s="181">
        <f>'Office Minor'!C549</f>
        <v>1</v>
      </c>
      <c r="D187" s="181">
        <f>'Office Minor'!D549</f>
        <v>3</v>
      </c>
      <c r="E187" s="181">
        <f>'Office Minor'!E549</f>
        <v>0</v>
      </c>
      <c r="F187" s="181">
        <f>'Office Minor'!F549</f>
        <v>0</v>
      </c>
      <c r="G187" s="181">
        <f>'Office Minor'!G549</f>
        <v>0</v>
      </c>
      <c r="H187" s="181">
        <f>'Office Minor'!H549</f>
        <v>1</v>
      </c>
    </row>
    <row r="188" spans="1:8" s="465" customFormat="1" ht="17.100000000000001" customHeight="1" x14ac:dyDescent="0.25">
      <c r="A188" s="181">
        <v>17</v>
      </c>
      <c r="B188" s="466" t="s">
        <v>123</v>
      </c>
      <c r="C188" s="181">
        <f>'Office Minor'!C501</f>
        <v>1</v>
      </c>
      <c r="D188" s="181">
        <f>'Office Minor'!D501</f>
        <v>1</v>
      </c>
      <c r="E188" s="181">
        <f>'Office Minor'!E501</f>
        <v>0</v>
      </c>
      <c r="F188" s="181">
        <f>'Office Minor'!F501</f>
        <v>0</v>
      </c>
      <c r="G188" s="181">
        <f>'Office Minor'!G501</f>
        <v>60000</v>
      </c>
      <c r="H188" s="181">
        <f>'Office Minor'!H501</f>
        <v>2</v>
      </c>
    </row>
    <row r="189" spans="1:8" s="465" customFormat="1" ht="17.100000000000001" customHeight="1" x14ac:dyDescent="0.25">
      <c r="A189" s="181">
        <v>18</v>
      </c>
      <c r="B189" s="466" t="s">
        <v>97</v>
      </c>
      <c r="C189" s="181">
        <f>'Office Minor'!C585</f>
        <v>8</v>
      </c>
      <c r="D189" s="181">
        <f>'Office Minor'!D585</f>
        <v>15.61</v>
      </c>
      <c r="E189" s="181">
        <f>'Office Minor'!E585</f>
        <v>4262.71</v>
      </c>
      <c r="F189" s="181">
        <f>'Office Minor'!F585</f>
        <v>8951691</v>
      </c>
      <c r="G189" s="181">
        <f>'Office Minor'!G585</f>
        <v>884037</v>
      </c>
      <c r="H189" s="181">
        <f>'Office Minor'!H585</f>
        <v>12</v>
      </c>
    </row>
    <row r="190" spans="1:8" s="465" customFormat="1" ht="17.100000000000001" customHeight="1" x14ac:dyDescent="0.25">
      <c r="A190" s="181">
        <v>19</v>
      </c>
      <c r="B190" s="466" t="s">
        <v>89</v>
      </c>
      <c r="C190" s="148">
        <f>'Office Minor'!C599</f>
        <v>28</v>
      </c>
      <c r="D190" s="148">
        <f>'Office Minor'!D599</f>
        <v>60.93</v>
      </c>
      <c r="E190" s="148">
        <f>'Office Minor'!E599</f>
        <v>34577.14</v>
      </c>
      <c r="F190" s="148">
        <f>'Office Minor'!F599</f>
        <v>76069708</v>
      </c>
      <c r="G190" s="148">
        <f>'Office Minor'!G599</f>
        <v>74068000</v>
      </c>
      <c r="H190" s="148">
        <f>'Office Minor'!H599</f>
        <v>1680</v>
      </c>
    </row>
    <row r="191" spans="1:8" s="465" customFormat="1" ht="17.100000000000001" customHeight="1" x14ac:dyDescent="0.25">
      <c r="A191" s="181">
        <v>20</v>
      </c>
      <c r="B191" s="234" t="s">
        <v>375</v>
      </c>
      <c r="C191" s="148">
        <f>'Office Minor'!C688</f>
        <v>237</v>
      </c>
      <c r="D191" s="148">
        <f>'Office Minor'!D688</f>
        <v>322.24</v>
      </c>
      <c r="E191" s="148">
        <f>'Office Minor'!E688</f>
        <v>1338660.96</v>
      </c>
      <c r="F191" s="148">
        <f>'Office Minor'!F688</f>
        <v>2878121064</v>
      </c>
      <c r="G191" s="148">
        <f>'Office Minor'!G688</f>
        <v>575275241</v>
      </c>
      <c r="H191" s="148">
        <f>'Office Minor'!H688</f>
        <v>1896</v>
      </c>
    </row>
    <row r="192" spans="1:8" s="465" customFormat="1" ht="17.100000000000001" customHeight="1" x14ac:dyDescent="0.25">
      <c r="A192" s="181">
        <v>21</v>
      </c>
      <c r="B192" s="466" t="s">
        <v>99</v>
      </c>
      <c r="C192" s="181">
        <f>'Office Minor'!C705</f>
        <v>1</v>
      </c>
      <c r="D192" s="181">
        <f>'Office Minor'!D705</f>
        <v>1.88</v>
      </c>
      <c r="E192" s="181">
        <f>'Office Minor'!E705</f>
        <v>0</v>
      </c>
      <c r="F192" s="181">
        <f>'Office Minor'!F705</f>
        <v>0</v>
      </c>
      <c r="G192" s="181">
        <f>'Office Minor'!G705</f>
        <v>0</v>
      </c>
      <c r="H192" s="181">
        <f>'Office Minor'!H705</f>
        <v>0</v>
      </c>
    </row>
    <row r="193" spans="1:8" s="465" customFormat="1" ht="17.100000000000001" customHeight="1" x14ac:dyDescent="0.25">
      <c r="A193" s="181">
        <v>22</v>
      </c>
      <c r="B193" s="466" t="s">
        <v>90</v>
      </c>
      <c r="C193" s="223">
        <f>'Office Minor'!C727</f>
        <v>181</v>
      </c>
      <c r="D193" s="223">
        <f>'Office Minor'!D727</f>
        <v>328.82</v>
      </c>
      <c r="E193" s="223">
        <f>'Office Minor'!E727</f>
        <v>1055931.67</v>
      </c>
      <c r="F193" s="223">
        <f>'Office Minor'!F727</f>
        <v>2270253091</v>
      </c>
      <c r="G193" s="223">
        <f>'Office Minor'!G727</f>
        <v>425572314</v>
      </c>
      <c r="H193" s="223">
        <f>'Office Minor'!H727</f>
        <v>1580</v>
      </c>
    </row>
    <row r="194" spans="1:8" s="465" customFormat="1" ht="17.100000000000001" customHeight="1" x14ac:dyDescent="0.25">
      <c r="A194" s="181">
        <v>23</v>
      </c>
      <c r="B194" s="466" t="s">
        <v>138</v>
      </c>
      <c r="C194" s="157">
        <f>'Office Minor'!C746</f>
        <v>247</v>
      </c>
      <c r="D194" s="157">
        <f>'Office Minor'!D746</f>
        <v>536.99</v>
      </c>
      <c r="E194" s="157">
        <f>'Office Minor'!E746</f>
        <v>1414741.26</v>
      </c>
      <c r="F194" s="157">
        <f>'Office Minor'!F746</f>
        <v>2970956646</v>
      </c>
      <c r="G194" s="157">
        <f>'Office Minor'!G746</f>
        <v>393203644</v>
      </c>
      <c r="H194" s="157">
        <f>'Office Minor'!H746</f>
        <v>830</v>
      </c>
    </row>
    <row r="195" spans="1:8" s="465" customFormat="1" ht="17.100000000000001" customHeight="1" x14ac:dyDescent="0.25">
      <c r="A195" s="181">
        <v>24</v>
      </c>
      <c r="B195" s="466" t="s">
        <v>115</v>
      </c>
      <c r="C195" s="148">
        <f>'Office Minor'!C774</f>
        <v>136</v>
      </c>
      <c r="D195" s="148">
        <f>'Office Minor'!D774</f>
        <v>204.27</v>
      </c>
      <c r="E195" s="148">
        <f>'Office Minor'!E774</f>
        <v>776559.18</v>
      </c>
      <c r="F195" s="148">
        <f>'Office Minor'!F774</f>
        <v>1630774278</v>
      </c>
      <c r="G195" s="148">
        <f>'Office Minor'!G774</f>
        <v>266227238</v>
      </c>
      <c r="H195" s="148">
        <f>'Office Minor'!H774</f>
        <v>1200</v>
      </c>
    </row>
    <row r="196" spans="1:8" s="465" customFormat="1" ht="17.100000000000001" customHeight="1" x14ac:dyDescent="0.25">
      <c r="A196" s="181">
        <v>25</v>
      </c>
      <c r="B196" s="466" t="s">
        <v>82</v>
      </c>
      <c r="C196" s="148">
        <f>'Office Minor'!C790</f>
        <v>8</v>
      </c>
      <c r="D196" s="148">
        <f>'Office Minor'!D790</f>
        <v>21.17</v>
      </c>
      <c r="E196" s="148">
        <f>'Office Minor'!E790</f>
        <v>4344.59</v>
      </c>
      <c r="F196" s="148">
        <f>'Office Minor'!F790</f>
        <v>8689180</v>
      </c>
      <c r="G196" s="148">
        <f>'Office Minor'!G790</f>
        <v>1800016</v>
      </c>
      <c r="H196" s="148">
        <f>'Office Minor'!H790</f>
        <v>33</v>
      </c>
    </row>
    <row r="197" spans="1:8" s="465" customFormat="1" ht="17.100000000000001" customHeight="1" x14ac:dyDescent="0.25">
      <c r="A197" s="181">
        <v>26</v>
      </c>
      <c r="B197" s="466" t="s">
        <v>98</v>
      </c>
      <c r="C197" s="148">
        <f>'Office Minor'!C661</f>
        <v>1</v>
      </c>
      <c r="D197" s="148">
        <f>'Office Minor'!D661</f>
        <v>2.2999999999999998</v>
      </c>
      <c r="E197" s="148">
        <f>'Office Minor'!E661</f>
        <v>9139</v>
      </c>
      <c r="F197" s="148">
        <f>'Office Minor'!F661</f>
        <v>19648850</v>
      </c>
      <c r="G197" s="148">
        <f>'Office Minor'!G661</f>
        <v>2675844</v>
      </c>
      <c r="H197" s="148">
        <f>'Office Minor'!H661</f>
        <v>5</v>
      </c>
    </row>
    <row r="198" spans="1:8" s="465" customFormat="1" ht="17.100000000000001" customHeight="1" x14ac:dyDescent="0.25">
      <c r="A198" s="181">
        <v>27</v>
      </c>
      <c r="B198" s="234" t="s">
        <v>124</v>
      </c>
      <c r="C198" s="181">
        <f>'Office Minor'!C677</f>
        <v>1</v>
      </c>
      <c r="D198" s="181">
        <f>'Office Minor'!D677</f>
        <v>1.04</v>
      </c>
      <c r="E198" s="181">
        <f>'Office Minor'!E677</f>
        <v>2010.83</v>
      </c>
      <c r="F198" s="181">
        <f>'Office Minor'!F677</f>
        <v>583140.69999999995</v>
      </c>
      <c r="G198" s="181">
        <f>'Office Minor'!G677</f>
        <v>583140.69999999995</v>
      </c>
      <c r="H198" s="181">
        <f>'Office Minor'!H677</f>
        <v>10</v>
      </c>
    </row>
    <row r="199" spans="1:8" s="465" customFormat="1" ht="17.100000000000001" customHeight="1" x14ac:dyDescent="0.25">
      <c r="A199" s="1152" t="s">
        <v>49</v>
      </c>
      <c r="B199" s="1153"/>
      <c r="C199" s="280">
        <f>SUM(C172:C198)</f>
        <v>2159</v>
      </c>
      <c r="D199" s="280">
        <f t="shared" ref="D199:H199" si="13">SUM(D172:D198)</f>
        <v>4518.2011000000011</v>
      </c>
      <c r="E199" s="280">
        <f t="shared" si="13"/>
        <v>9326832.3099999987</v>
      </c>
      <c r="F199" s="280">
        <f t="shared" si="13"/>
        <v>19569259414.700001</v>
      </c>
      <c r="G199" s="280">
        <f t="shared" si="13"/>
        <v>3338246039.4799995</v>
      </c>
      <c r="H199" s="280">
        <f t="shared" si="13"/>
        <v>14007</v>
      </c>
    </row>
    <row r="200" spans="1:8" s="465" customFormat="1" ht="17.100000000000001" customHeight="1" x14ac:dyDescent="0.25">
      <c r="A200" s="481"/>
      <c r="B200" s="481"/>
      <c r="C200" s="481"/>
      <c r="D200" s="482"/>
      <c r="E200" s="483"/>
      <c r="F200" s="481"/>
      <c r="G200" s="483"/>
      <c r="H200" s="483"/>
    </row>
    <row r="201" spans="1:8" s="465" customFormat="1" ht="17.100000000000001" customHeight="1" x14ac:dyDescent="0.25">
      <c r="A201" s="1154" t="s">
        <v>30</v>
      </c>
      <c r="B201" s="1154"/>
      <c r="C201" s="1154"/>
      <c r="D201" s="1154"/>
      <c r="E201" s="1154"/>
      <c r="F201" s="1154"/>
      <c r="G201" s="1154"/>
      <c r="H201" s="1154"/>
    </row>
    <row r="202" spans="1:8" s="465" customFormat="1" ht="17.100000000000001" customHeight="1" x14ac:dyDescent="0.25">
      <c r="A202" s="1155" t="s">
        <v>2</v>
      </c>
      <c r="B202" s="1150" t="s">
        <v>76</v>
      </c>
      <c r="C202" s="270" t="s">
        <v>4</v>
      </c>
      <c r="D202" s="270" t="s">
        <v>5</v>
      </c>
      <c r="E202" s="270" t="s">
        <v>6</v>
      </c>
      <c r="F202" s="270" t="s">
        <v>7</v>
      </c>
      <c r="G202" s="270" t="s">
        <v>8</v>
      </c>
      <c r="H202" s="270" t="s">
        <v>9</v>
      </c>
    </row>
    <row r="203" spans="1:8" s="465" customFormat="1" ht="17.100000000000001" customHeight="1" x14ac:dyDescent="0.25">
      <c r="A203" s="1156"/>
      <c r="B203" s="1151"/>
      <c r="C203" s="2" t="s">
        <v>10</v>
      </c>
      <c r="D203" s="2" t="s">
        <v>77</v>
      </c>
      <c r="E203" s="2" t="s">
        <v>78</v>
      </c>
      <c r="F203" s="53" t="s">
        <v>79</v>
      </c>
      <c r="G203" s="53" t="s">
        <v>79</v>
      </c>
      <c r="H203" s="2" t="s">
        <v>12</v>
      </c>
    </row>
    <row r="204" spans="1:8" s="465" customFormat="1" ht="17.100000000000001" customHeight="1" x14ac:dyDescent="0.25">
      <c r="A204" s="181">
        <v>1</v>
      </c>
      <c r="B204" s="234" t="s">
        <v>150</v>
      </c>
      <c r="C204" s="181">
        <f>'Office Minor'!C110</f>
        <v>2</v>
      </c>
      <c r="D204" s="181">
        <f>'Office Minor'!D110</f>
        <v>340.68</v>
      </c>
      <c r="E204" s="181">
        <f>'Office Minor'!E110</f>
        <v>678998.23</v>
      </c>
      <c r="F204" s="181">
        <f>'Office Minor'!F110</f>
        <v>441348849.5</v>
      </c>
      <c r="G204" s="181">
        <f>'Office Minor'!G110</f>
        <v>93730250</v>
      </c>
      <c r="H204" s="181">
        <f>'Office Minor'!H110</f>
        <v>275</v>
      </c>
    </row>
    <row r="205" spans="1:8" s="465" customFormat="1" ht="17.100000000000001" customHeight="1" x14ac:dyDescent="0.25">
      <c r="A205" s="181">
        <v>2</v>
      </c>
      <c r="B205" s="234" t="s">
        <v>95</v>
      </c>
      <c r="C205" s="157">
        <f>'Office Minor'!C197</f>
        <v>36</v>
      </c>
      <c r="D205" s="157">
        <f>'Office Minor'!D197</f>
        <v>4825.1099999999997</v>
      </c>
      <c r="E205" s="157">
        <f>'Office Minor'!E197</f>
        <v>2934151.66</v>
      </c>
      <c r="F205" s="157">
        <f>'Office Minor'!F197</f>
        <v>1907198579</v>
      </c>
      <c r="G205" s="157">
        <f>'Office Minor'!G197</f>
        <v>376452716</v>
      </c>
      <c r="H205" s="157">
        <f>'Office Minor'!H197</f>
        <v>350</v>
      </c>
    </row>
    <row r="206" spans="1:8" s="465" customFormat="1" ht="17.100000000000001" customHeight="1" x14ac:dyDescent="0.25">
      <c r="A206" s="181">
        <v>3</v>
      </c>
      <c r="B206" s="234" t="s">
        <v>376</v>
      </c>
      <c r="C206" s="148">
        <f>'Office Minor'!C235</f>
        <v>0</v>
      </c>
      <c r="D206" s="148">
        <f>'Office Minor'!D235</f>
        <v>0</v>
      </c>
      <c r="E206" s="148">
        <f>'Office Minor'!E235</f>
        <v>22136.5</v>
      </c>
      <c r="F206" s="148">
        <f>'Office Minor'!F235</f>
        <v>16602375</v>
      </c>
      <c r="G206" s="148">
        <f>'Office Minor'!G235</f>
        <v>7225000</v>
      </c>
      <c r="H206" s="148">
        <f>'Office Minor'!H235</f>
        <v>5</v>
      </c>
    </row>
    <row r="207" spans="1:8" s="465" customFormat="1" ht="17.100000000000001" customHeight="1" x14ac:dyDescent="0.25">
      <c r="A207" s="181">
        <v>4</v>
      </c>
      <c r="B207" s="234" t="s">
        <v>116</v>
      </c>
      <c r="C207" s="181">
        <f>'Office Minor'!C331</f>
        <v>40</v>
      </c>
      <c r="D207" s="181">
        <f>'Office Minor'!D331</f>
        <v>90.22</v>
      </c>
      <c r="E207" s="181">
        <f>'Office Minor'!E331</f>
        <v>542393.87</v>
      </c>
      <c r="F207" s="181">
        <f>'Office Minor'!F331</f>
        <v>420355249.30000001</v>
      </c>
      <c r="G207" s="181">
        <f>'Office Minor'!G331</f>
        <v>119240309</v>
      </c>
      <c r="H207" s="181">
        <f>'Office Minor'!H331</f>
        <v>150</v>
      </c>
    </row>
    <row r="208" spans="1:8" s="465" customFormat="1" ht="17.100000000000001" customHeight="1" x14ac:dyDescent="0.25">
      <c r="A208" s="181">
        <v>5</v>
      </c>
      <c r="B208" s="234" t="s">
        <v>153</v>
      </c>
      <c r="C208" s="155">
        <f>'Office Minor'!C342</f>
        <v>3</v>
      </c>
      <c r="D208" s="155">
        <f>'Office Minor'!D342</f>
        <v>917.9</v>
      </c>
      <c r="E208" s="155">
        <f>'Office Minor'!E342</f>
        <v>572913</v>
      </c>
      <c r="F208" s="155">
        <f>'Office Minor'!F342</f>
        <v>435413880</v>
      </c>
      <c r="G208" s="155">
        <f>'Office Minor'!G342</f>
        <v>125155176</v>
      </c>
      <c r="H208" s="155">
        <f>'Office Minor'!H342</f>
        <v>55</v>
      </c>
    </row>
    <row r="209" spans="1:8" s="465" customFormat="1" ht="17.100000000000001" customHeight="1" x14ac:dyDescent="0.25">
      <c r="A209" s="181">
        <v>6</v>
      </c>
      <c r="B209" s="234" t="s">
        <v>96</v>
      </c>
      <c r="C209" s="155">
        <f>'Office Minor'!C384</f>
        <v>1</v>
      </c>
      <c r="D209" s="155">
        <f>'Office Minor'!D384</f>
        <v>0</v>
      </c>
      <c r="E209" s="155">
        <f>'Office Minor'!E384</f>
        <v>0</v>
      </c>
      <c r="F209" s="155">
        <f>'Office Minor'!F384</f>
        <v>0</v>
      </c>
      <c r="G209" s="155">
        <f>'Office Minor'!G384</f>
        <v>0</v>
      </c>
      <c r="H209" s="155">
        <f>'Office Minor'!H384</f>
        <v>0</v>
      </c>
    </row>
    <row r="210" spans="1:8" s="465" customFormat="1" ht="17.100000000000001" customHeight="1" x14ac:dyDescent="0.25">
      <c r="A210" s="181">
        <v>7</v>
      </c>
      <c r="B210" s="234" t="s">
        <v>106</v>
      </c>
      <c r="C210" s="214">
        <f>'Office Minor'!C513</f>
        <v>7</v>
      </c>
      <c r="D210" s="214">
        <f>'Office Minor'!D513</f>
        <v>10.62</v>
      </c>
      <c r="E210" s="214">
        <f>'Office Minor'!E513</f>
        <v>68728.12</v>
      </c>
      <c r="F210" s="214">
        <f>'Office Minor'!F513</f>
        <v>48109684</v>
      </c>
      <c r="G210" s="214">
        <f>'Office Minor'!G513</f>
        <v>6185528</v>
      </c>
      <c r="H210" s="214">
        <f>'Office Minor'!H513</f>
        <v>90</v>
      </c>
    </row>
    <row r="211" spans="1:8" s="465" customFormat="1" ht="17.100000000000001" customHeight="1" x14ac:dyDescent="0.25">
      <c r="A211" s="181">
        <v>8</v>
      </c>
      <c r="B211" s="234" t="s">
        <v>174</v>
      </c>
      <c r="C211" s="223">
        <f>'Office Minor'!C763</f>
        <v>9</v>
      </c>
      <c r="D211" s="223">
        <f>'Office Minor'!D763</f>
        <v>674.71</v>
      </c>
      <c r="E211" s="223">
        <f>'Office Minor'!E763</f>
        <v>441109</v>
      </c>
      <c r="F211" s="223">
        <f>'Office Minor'!F763</f>
        <v>304365210</v>
      </c>
      <c r="G211" s="223">
        <f>'Office Minor'!G763</f>
        <v>100406521</v>
      </c>
      <c r="H211" s="223">
        <f>'Office Minor'!H763</f>
        <v>20</v>
      </c>
    </row>
    <row r="212" spans="1:8" s="465" customFormat="1" ht="17.100000000000001" customHeight="1" x14ac:dyDescent="0.25">
      <c r="A212" s="670">
        <v>9</v>
      </c>
      <c r="B212" s="478" t="s">
        <v>94</v>
      </c>
      <c r="C212" s="223">
        <f>'Office Minor'!C754</f>
        <v>0</v>
      </c>
      <c r="D212" s="223">
        <f>'Office Minor'!D754</f>
        <v>0</v>
      </c>
      <c r="E212" s="223">
        <f>'Office Minor'!E754</f>
        <v>0</v>
      </c>
      <c r="F212" s="223">
        <f>'Office Minor'!F754</f>
        <v>0</v>
      </c>
      <c r="G212" s="223">
        <f>'Office Minor'!G754</f>
        <v>0</v>
      </c>
      <c r="H212" s="223">
        <f>'Office Minor'!H754</f>
        <v>0</v>
      </c>
    </row>
    <row r="213" spans="1:8" s="465" customFormat="1" ht="17.100000000000001" customHeight="1" x14ac:dyDescent="0.25">
      <c r="A213" s="1152" t="s">
        <v>49</v>
      </c>
      <c r="B213" s="1153"/>
      <c r="C213" s="281">
        <f>SUM(C204:C212)</f>
        <v>98</v>
      </c>
      <c r="D213" s="281">
        <f t="shared" ref="D213:H213" si="14">SUM(D204:D212)</f>
        <v>6859.24</v>
      </c>
      <c r="E213" s="281">
        <f t="shared" si="14"/>
        <v>5260430.38</v>
      </c>
      <c r="F213" s="281">
        <f t="shared" si="14"/>
        <v>3573393826.8000002</v>
      </c>
      <c r="G213" s="281">
        <f t="shared" si="14"/>
        <v>828395500</v>
      </c>
      <c r="H213" s="281">
        <f t="shared" si="14"/>
        <v>945</v>
      </c>
    </row>
    <row r="214" spans="1:8" s="465" customFormat="1" ht="17.100000000000001" customHeight="1" x14ac:dyDescent="0.25">
      <c r="A214" s="484"/>
      <c r="B214" s="484"/>
      <c r="C214" s="484"/>
      <c r="D214" s="485"/>
      <c r="E214" s="417"/>
      <c r="F214" s="484"/>
      <c r="G214" s="417"/>
      <c r="H214" s="417"/>
    </row>
    <row r="215" spans="1:8" s="465" customFormat="1" ht="17.100000000000001" customHeight="1" x14ac:dyDescent="0.25">
      <c r="A215" s="1179" t="s">
        <v>398</v>
      </c>
      <c r="B215" s="1179"/>
      <c r="C215" s="1179"/>
      <c r="D215" s="1179"/>
      <c r="E215" s="1179"/>
      <c r="F215" s="1179"/>
      <c r="G215" s="1179"/>
      <c r="H215" s="1179"/>
    </row>
    <row r="216" spans="1:8" s="465" customFormat="1" ht="17.100000000000001" customHeight="1" x14ac:dyDescent="0.25">
      <c r="A216" s="1155" t="s">
        <v>2</v>
      </c>
      <c r="B216" s="1150" t="s">
        <v>76</v>
      </c>
      <c r="C216" s="270" t="s">
        <v>4</v>
      </c>
      <c r="D216" s="270" t="s">
        <v>5</v>
      </c>
      <c r="E216" s="270" t="s">
        <v>6</v>
      </c>
      <c r="F216" s="270" t="s">
        <v>7</v>
      </c>
      <c r="G216" s="270" t="s">
        <v>8</v>
      </c>
      <c r="H216" s="270" t="s">
        <v>9</v>
      </c>
    </row>
    <row r="217" spans="1:8" s="465" customFormat="1" ht="17.100000000000001" customHeight="1" x14ac:dyDescent="0.25">
      <c r="A217" s="1156"/>
      <c r="B217" s="1178"/>
      <c r="C217" s="255" t="s">
        <v>10</v>
      </c>
      <c r="D217" s="255" t="s">
        <v>77</v>
      </c>
      <c r="E217" s="255" t="s">
        <v>78</v>
      </c>
      <c r="F217" s="57" t="s">
        <v>79</v>
      </c>
      <c r="G217" s="57" t="s">
        <v>79</v>
      </c>
      <c r="H217" s="255" t="s">
        <v>12</v>
      </c>
    </row>
    <row r="218" spans="1:8" s="465" customFormat="1" ht="17.100000000000001" customHeight="1" x14ac:dyDescent="0.25">
      <c r="A218" s="647">
        <v>1</v>
      </c>
      <c r="B218" s="646" t="s">
        <v>104</v>
      </c>
      <c r="C218" s="655">
        <f>'Office Minor'!C317</f>
        <v>1</v>
      </c>
      <c r="D218" s="655">
        <f>'Office Minor'!D317</f>
        <v>1.8353999999999999</v>
      </c>
      <c r="E218" s="655">
        <f>'Office Minor'!E317</f>
        <v>12412.18</v>
      </c>
      <c r="F218" s="655">
        <f>'Office Minor'!F317</f>
        <v>4654567.5</v>
      </c>
      <c r="G218" s="655">
        <f>'Office Minor'!G317</f>
        <v>806791.7</v>
      </c>
      <c r="H218" s="655">
        <f>'Office Minor'!H317</f>
        <v>5</v>
      </c>
    </row>
    <row r="219" spans="1:8" s="465" customFormat="1" ht="17.100000000000001" customHeight="1" x14ac:dyDescent="0.25">
      <c r="A219" s="181">
        <v>2</v>
      </c>
      <c r="B219" s="232" t="s">
        <v>399</v>
      </c>
      <c r="C219" s="256">
        <f>'Office Minor'!C515</f>
        <v>0</v>
      </c>
      <c r="D219" s="256">
        <f>'Office Minor'!D515</f>
        <v>0</v>
      </c>
      <c r="E219" s="256">
        <f>'Office Minor'!E515</f>
        <v>18015.990000000002</v>
      </c>
      <c r="F219" s="256">
        <f>'Office Minor'!F515</f>
        <v>6215516.5500000007</v>
      </c>
      <c r="G219" s="256">
        <f>'Office Minor'!G515</f>
        <v>810716</v>
      </c>
      <c r="H219" s="256">
        <f>'Office Minor'!H515</f>
        <v>0</v>
      </c>
    </row>
    <row r="220" spans="1:8" s="465" customFormat="1" ht="17.100000000000001" customHeight="1" x14ac:dyDescent="0.25">
      <c r="A220" s="1152" t="s">
        <v>49</v>
      </c>
      <c r="B220" s="1153"/>
      <c r="C220" s="281">
        <f>SUM(C218:C219)</f>
        <v>1</v>
      </c>
      <c r="D220" s="281">
        <f t="shared" ref="D220:H220" si="15">SUM(D218:D219)</f>
        <v>1.8353999999999999</v>
      </c>
      <c r="E220" s="281">
        <f t="shared" si="15"/>
        <v>30428.170000000002</v>
      </c>
      <c r="F220" s="281">
        <f t="shared" si="15"/>
        <v>10870084.050000001</v>
      </c>
      <c r="G220" s="281">
        <f>SUM(G218:G219)</f>
        <v>1617507.7</v>
      </c>
      <c r="H220" s="281">
        <f t="shared" si="15"/>
        <v>5</v>
      </c>
    </row>
    <row r="221" spans="1:8" s="465" customFormat="1" ht="17.100000000000001" customHeight="1" x14ac:dyDescent="0.25">
      <c r="A221" s="484"/>
      <c r="B221" s="484"/>
      <c r="C221" s="484"/>
      <c r="D221" s="485"/>
      <c r="E221" s="417"/>
      <c r="F221" s="484"/>
      <c r="G221" s="417"/>
      <c r="H221" s="417"/>
    </row>
    <row r="222" spans="1:8" s="465" customFormat="1" ht="17.100000000000001" customHeight="1" x14ac:dyDescent="0.25">
      <c r="A222" s="1177" t="s">
        <v>58</v>
      </c>
      <c r="B222" s="1177"/>
      <c r="C222" s="1177"/>
      <c r="D222" s="1177"/>
      <c r="E222" s="1177"/>
      <c r="F222" s="1177"/>
      <c r="G222" s="1177"/>
      <c r="H222" s="1177"/>
    </row>
    <row r="223" spans="1:8" s="465" customFormat="1" ht="17.100000000000001" customHeight="1" x14ac:dyDescent="0.25">
      <c r="A223" s="1155" t="s">
        <v>2</v>
      </c>
      <c r="B223" s="1150" t="s">
        <v>76</v>
      </c>
      <c r="C223" s="270" t="s">
        <v>4</v>
      </c>
      <c r="D223" s="270" t="s">
        <v>5</v>
      </c>
      <c r="E223" s="270" t="s">
        <v>6</v>
      </c>
      <c r="F223" s="270" t="s">
        <v>7</v>
      </c>
      <c r="G223" s="270" t="s">
        <v>8</v>
      </c>
      <c r="H223" s="270" t="s">
        <v>9</v>
      </c>
    </row>
    <row r="224" spans="1:8" s="465" customFormat="1" ht="17.100000000000001" customHeight="1" x14ac:dyDescent="0.25">
      <c r="A224" s="1156"/>
      <c r="B224" s="1151"/>
      <c r="C224" s="2" t="s">
        <v>10</v>
      </c>
      <c r="D224" s="2" t="s">
        <v>51</v>
      </c>
      <c r="E224" s="2" t="s">
        <v>78</v>
      </c>
      <c r="F224" s="53" t="s">
        <v>79</v>
      </c>
      <c r="G224" s="53" t="s">
        <v>79</v>
      </c>
      <c r="H224" s="2" t="s">
        <v>12</v>
      </c>
    </row>
    <row r="225" spans="1:8" s="465" customFormat="1" ht="17.100000000000001" customHeight="1" x14ac:dyDescent="0.25">
      <c r="A225" s="181">
        <v>1</v>
      </c>
      <c r="B225" s="466" t="s">
        <v>137</v>
      </c>
      <c r="C225" s="222">
        <f>'Office Minor'!C12</f>
        <v>2</v>
      </c>
      <c r="D225" s="222">
        <f>'Office Minor'!D12</f>
        <v>716.12879999999996</v>
      </c>
      <c r="E225" s="222">
        <f>'Office Minor'!E12</f>
        <v>23843.775000000001</v>
      </c>
      <c r="F225" s="222">
        <f>'Office Minor'!F12</f>
        <v>10729698.75</v>
      </c>
      <c r="G225" s="222">
        <f>'Office Minor'!G12</f>
        <v>953751</v>
      </c>
      <c r="H225" s="222">
        <f>'Office Minor'!H12</f>
        <v>50</v>
      </c>
    </row>
    <row r="226" spans="1:8" s="465" customFormat="1" ht="17.100000000000001" customHeight="1" x14ac:dyDescent="0.25">
      <c r="A226" s="181">
        <v>2</v>
      </c>
      <c r="B226" s="466" t="s">
        <v>91</v>
      </c>
      <c r="C226" s="181">
        <f>'Office Minor'!C30</f>
        <v>3</v>
      </c>
      <c r="D226" s="181">
        <f>'Office Minor'!D30</f>
        <v>1502.79</v>
      </c>
      <c r="E226" s="181">
        <f>'Office Minor'!E30</f>
        <v>226166.1</v>
      </c>
      <c r="F226" s="181">
        <f>'Office Minor'!F30</f>
        <v>65588169</v>
      </c>
      <c r="G226" s="181">
        <f>'Office Minor'!G30</f>
        <v>20354952</v>
      </c>
      <c r="H226" s="181">
        <f>'Office Minor'!H30</f>
        <v>250</v>
      </c>
    </row>
    <row r="227" spans="1:8" s="465" customFormat="1" ht="17.100000000000001" customHeight="1" x14ac:dyDescent="0.25">
      <c r="A227" s="181">
        <v>3</v>
      </c>
      <c r="B227" s="466" t="s">
        <v>85</v>
      </c>
      <c r="C227" s="148">
        <f>'Office Minor'!C49</f>
        <v>0</v>
      </c>
      <c r="D227" s="148">
        <f>'Office Minor'!D49</f>
        <v>0</v>
      </c>
      <c r="E227" s="148">
        <f>'Office Minor'!E49</f>
        <v>0</v>
      </c>
      <c r="F227" s="148">
        <f>'Office Minor'!F49</f>
        <v>0</v>
      </c>
      <c r="G227" s="148">
        <f>'Office Minor'!G49</f>
        <v>0</v>
      </c>
      <c r="H227" s="148">
        <f>'Office Minor'!H49</f>
        <v>0</v>
      </c>
    </row>
    <row r="228" spans="1:8" s="465" customFormat="1" ht="17.100000000000001" customHeight="1" x14ac:dyDescent="0.25">
      <c r="A228" s="181">
        <v>4</v>
      </c>
      <c r="B228" s="480" t="s">
        <v>190</v>
      </c>
      <c r="C228" s="148">
        <f>'Office Minor'!C125</f>
        <v>1</v>
      </c>
      <c r="D228" s="148">
        <f>'Office Minor'!D125</f>
        <v>1677</v>
      </c>
      <c r="E228" s="148">
        <f>'Office Minor'!E125</f>
        <v>298589</v>
      </c>
      <c r="F228" s="148">
        <f>'Office Minor'!F125</f>
        <v>134365216.5</v>
      </c>
      <c r="G228" s="148">
        <f>'Office Minor'!G125</f>
        <v>13436521.65</v>
      </c>
      <c r="H228" s="148">
        <f>'Office Minor'!H125</f>
        <v>22</v>
      </c>
    </row>
    <row r="229" spans="1:8" s="465" customFormat="1" ht="17.100000000000001" customHeight="1" x14ac:dyDescent="0.25">
      <c r="A229" s="181">
        <v>5</v>
      </c>
      <c r="B229" s="466" t="s">
        <v>139</v>
      </c>
      <c r="C229" s="223">
        <f>'Office Minor'!C92</f>
        <v>3</v>
      </c>
      <c r="D229" s="223">
        <f>'Office Minor'!D92</f>
        <v>850.14</v>
      </c>
      <c r="E229" s="223">
        <f>'Office Minor'!E92</f>
        <v>22927.13</v>
      </c>
      <c r="F229" s="223">
        <f>'Office Minor'!F92</f>
        <v>6878139</v>
      </c>
      <c r="G229" s="223">
        <f>'Office Minor'!G92</f>
        <v>1031720</v>
      </c>
      <c r="H229" s="223">
        <f>'Office Minor'!H92</f>
        <v>5</v>
      </c>
    </row>
    <row r="230" spans="1:8" s="465" customFormat="1" ht="17.100000000000001" customHeight="1" x14ac:dyDescent="0.25">
      <c r="A230" s="181">
        <v>6</v>
      </c>
      <c r="B230" s="466" t="s">
        <v>149</v>
      </c>
      <c r="C230" s="486">
        <f>'Office Minor'!C77</f>
        <v>0</v>
      </c>
      <c r="D230" s="486">
        <f>'Office Minor'!D77</f>
        <v>0</v>
      </c>
      <c r="E230" s="486">
        <f>'Office Minor'!E77</f>
        <v>94970.4</v>
      </c>
      <c r="F230" s="486">
        <f>'Office Minor'!F77</f>
        <v>2849115</v>
      </c>
      <c r="G230" s="486">
        <f>'Office Minor'!G77</f>
        <v>830000</v>
      </c>
      <c r="H230" s="486">
        <f>'Office Minor'!H77</f>
        <v>20</v>
      </c>
    </row>
    <row r="231" spans="1:8" s="465" customFormat="1" ht="17.100000000000001" customHeight="1" x14ac:dyDescent="0.25">
      <c r="A231" s="181">
        <v>7</v>
      </c>
      <c r="B231" s="466" t="s">
        <v>144</v>
      </c>
      <c r="C231" s="148">
        <f>'Office Minor'!C63</f>
        <v>0</v>
      </c>
      <c r="D231" s="148">
        <f>'Office Minor'!D63</f>
        <v>0</v>
      </c>
      <c r="E231" s="148">
        <f>'Office Minor'!E63</f>
        <v>0</v>
      </c>
      <c r="F231" s="148">
        <f>'Office Minor'!F63</f>
        <v>0</v>
      </c>
      <c r="G231" s="148">
        <f>'Office Minor'!G63</f>
        <v>0</v>
      </c>
      <c r="H231" s="148">
        <f>'Office Minor'!H63</f>
        <v>0</v>
      </c>
    </row>
    <row r="232" spans="1:8" s="465" customFormat="1" ht="17.100000000000001" customHeight="1" x14ac:dyDescent="0.25">
      <c r="A232" s="181">
        <v>8</v>
      </c>
      <c r="B232" s="466" t="s">
        <v>150</v>
      </c>
      <c r="C232" s="256">
        <f>'Office Minor'!C108</f>
        <v>2</v>
      </c>
      <c r="D232" s="256">
        <f>'Office Minor'!D108</f>
        <v>8208.2999999999993</v>
      </c>
      <c r="E232" s="256">
        <f>'Office Minor'!E108</f>
        <v>480641.86</v>
      </c>
      <c r="F232" s="256">
        <f>'Office Minor'!F108</f>
        <v>139386139.40000001</v>
      </c>
      <c r="G232" s="256">
        <f>'Office Minor'!G108</f>
        <v>70447651</v>
      </c>
      <c r="H232" s="256">
        <f>'Office Minor'!H108</f>
        <v>156</v>
      </c>
    </row>
    <row r="233" spans="1:8" s="465" customFormat="1" ht="17.100000000000001" customHeight="1" x14ac:dyDescent="0.25">
      <c r="A233" s="181">
        <v>9</v>
      </c>
      <c r="B233" s="466" t="s">
        <v>140</v>
      </c>
      <c r="C233" s="64">
        <f>'Office Minor'!C143</f>
        <v>1</v>
      </c>
      <c r="D233" s="64">
        <f>'Office Minor'!D143</f>
        <v>1675.85</v>
      </c>
      <c r="E233" s="64">
        <f>'Office Minor'!E143</f>
        <v>3166883.9</v>
      </c>
      <c r="F233" s="64">
        <f>'Office Minor'!F143</f>
        <v>1583441965</v>
      </c>
      <c r="G233" s="64">
        <f>'Office Minor'!G143</f>
        <v>157927550</v>
      </c>
      <c r="H233" s="64">
        <f>'Office Minor'!H143</f>
        <v>150</v>
      </c>
    </row>
    <row r="234" spans="1:8" s="465" customFormat="1" ht="17.100000000000001" customHeight="1" x14ac:dyDescent="0.25">
      <c r="A234" s="181">
        <v>10</v>
      </c>
      <c r="B234" s="466" t="s">
        <v>80</v>
      </c>
      <c r="C234" s="148">
        <f>'Office Minor'!C174</f>
        <v>9</v>
      </c>
      <c r="D234" s="148">
        <f>'Office Minor'!D174</f>
        <v>8932.23</v>
      </c>
      <c r="E234" s="148">
        <f>'Office Minor'!E174</f>
        <v>1681763.08</v>
      </c>
      <c r="F234" s="148">
        <f>'Office Minor'!F174</f>
        <v>840881540</v>
      </c>
      <c r="G234" s="148">
        <f>'Office Minor'!G174</f>
        <v>152789000</v>
      </c>
      <c r="H234" s="148">
        <f>'Office Minor'!H174</f>
        <v>0</v>
      </c>
    </row>
    <row r="235" spans="1:8" s="465" customFormat="1" ht="17.100000000000001" customHeight="1" x14ac:dyDescent="0.25">
      <c r="A235" s="181">
        <v>11</v>
      </c>
      <c r="B235" s="466" t="s">
        <v>95</v>
      </c>
      <c r="C235" s="64">
        <f>'Office Minor'!C191</f>
        <v>84</v>
      </c>
      <c r="D235" s="64">
        <f>'Office Minor'!D191</f>
        <v>273.16919999999999</v>
      </c>
      <c r="E235" s="64">
        <f>'Office Minor'!E191</f>
        <v>2950192.51</v>
      </c>
      <c r="F235" s="64">
        <f>'Office Minor'!F191</f>
        <v>442528876.5</v>
      </c>
      <c r="G235" s="64">
        <f>'Office Minor'!G191</f>
        <v>200392795</v>
      </c>
      <c r="H235" s="64">
        <f>'Office Minor'!H191</f>
        <v>420</v>
      </c>
    </row>
    <row r="236" spans="1:8" s="465" customFormat="1" ht="17.100000000000001" customHeight="1" x14ac:dyDescent="0.25">
      <c r="A236" s="181">
        <v>12</v>
      </c>
      <c r="B236" s="466" t="s">
        <v>141</v>
      </c>
      <c r="C236" s="223">
        <f>'Office Minor'!C219</f>
        <v>1</v>
      </c>
      <c r="D236" s="223">
        <f>'Office Minor'!D219</f>
        <v>141.44999999999999</v>
      </c>
      <c r="E236" s="223">
        <f>'Office Minor'!E219</f>
        <v>6794.5</v>
      </c>
      <c r="F236" s="223">
        <f>'Office Minor'!F219</f>
        <v>0</v>
      </c>
      <c r="G236" s="223">
        <f>'Office Minor'!G219</f>
        <v>15150881</v>
      </c>
      <c r="H236" s="223">
        <f>'Office Minor'!H219</f>
        <v>0</v>
      </c>
    </row>
    <row r="237" spans="1:8" s="465" customFormat="1" ht="17.100000000000001" customHeight="1" x14ac:dyDescent="0.25">
      <c r="A237" s="181">
        <v>13</v>
      </c>
      <c r="B237" s="466" t="s">
        <v>103</v>
      </c>
      <c r="C237" s="155">
        <f>'Office Minor'!C246</f>
        <v>5</v>
      </c>
      <c r="D237" s="155">
        <f>'Office Minor'!D246</f>
        <v>1831.08</v>
      </c>
      <c r="E237" s="155">
        <f>'Office Minor'!E246</f>
        <v>15765</v>
      </c>
      <c r="F237" s="155">
        <f>'Office Minor'!F246</f>
        <v>4414200</v>
      </c>
      <c r="G237" s="155">
        <f>'Office Minor'!G246</f>
        <v>24836438</v>
      </c>
      <c r="H237" s="155">
        <f>'Office Minor'!H246</f>
        <v>150</v>
      </c>
    </row>
    <row r="238" spans="1:8" s="465" customFormat="1" ht="17.100000000000001" customHeight="1" x14ac:dyDescent="0.25">
      <c r="A238" s="181">
        <v>14</v>
      </c>
      <c r="B238" s="466" t="s">
        <v>109</v>
      </c>
      <c r="C238" s="148">
        <f>'Office Minor'!C274</f>
        <v>2</v>
      </c>
      <c r="D238" s="148">
        <f>'Office Minor'!D274</f>
        <v>2787</v>
      </c>
      <c r="E238" s="148">
        <f>'Office Minor'!E274</f>
        <v>330740</v>
      </c>
      <c r="F238" s="148">
        <f>'Office Minor'!F274</f>
        <v>82685000</v>
      </c>
      <c r="G238" s="148">
        <f>'Office Minor'!G274</f>
        <v>29766600</v>
      </c>
      <c r="H238" s="148">
        <f>'Office Minor'!H274</f>
        <v>150</v>
      </c>
    </row>
    <row r="239" spans="1:8" s="465" customFormat="1" ht="17.100000000000001" customHeight="1" x14ac:dyDescent="0.25">
      <c r="A239" s="181">
        <v>15</v>
      </c>
      <c r="B239" s="466" t="s">
        <v>133</v>
      </c>
      <c r="C239" s="155">
        <f>'Office Minor'!C292</f>
        <v>0</v>
      </c>
      <c r="D239" s="155">
        <f>'Office Minor'!D292</f>
        <v>0</v>
      </c>
      <c r="E239" s="155">
        <f>'Office Minor'!E292</f>
        <v>0</v>
      </c>
      <c r="F239" s="155">
        <f>'Office Minor'!F292</f>
        <v>0</v>
      </c>
      <c r="G239" s="155">
        <f>'Office Minor'!G292</f>
        <v>0</v>
      </c>
      <c r="H239" s="155">
        <f>'Office Minor'!H292</f>
        <v>0</v>
      </c>
    </row>
    <row r="240" spans="1:8" s="465" customFormat="1" ht="17.100000000000001" customHeight="1" x14ac:dyDescent="0.25">
      <c r="A240" s="181">
        <v>16</v>
      </c>
      <c r="B240" s="466" t="s">
        <v>152</v>
      </c>
      <c r="C240" s="148">
        <f>'Office Minor'!C303</f>
        <v>0</v>
      </c>
      <c r="D240" s="148">
        <f>'Office Minor'!D303</f>
        <v>0</v>
      </c>
      <c r="E240" s="148">
        <f>'Office Minor'!E303</f>
        <v>0</v>
      </c>
      <c r="F240" s="148">
        <f>'Office Minor'!F303</f>
        <v>0</v>
      </c>
      <c r="G240" s="148">
        <f>'Office Minor'!G303</f>
        <v>0</v>
      </c>
      <c r="H240" s="148">
        <f>'Office Minor'!H303</f>
        <v>0</v>
      </c>
    </row>
    <row r="241" spans="1:8" s="465" customFormat="1" ht="17.100000000000001" customHeight="1" x14ac:dyDescent="0.25">
      <c r="A241" s="181">
        <v>17</v>
      </c>
      <c r="B241" s="466" t="s">
        <v>382</v>
      </c>
      <c r="C241" s="64">
        <f>'Office Minor'!C318</f>
        <v>1</v>
      </c>
      <c r="D241" s="64">
        <f>'Office Minor'!D318</f>
        <v>426</v>
      </c>
      <c r="E241" s="64">
        <f>'Office Minor'!E318</f>
        <v>740636.91</v>
      </c>
      <c r="F241" s="64">
        <f>'Office Minor'!F318</f>
        <v>211081519.35000002</v>
      </c>
      <c r="G241" s="64">
        <f>'Office Minor'!G318</f>
        <v>33328660.949999999</v>
      </c>
      <c r="H241" s="64">
        <f>'Office Minor'!H318</f>
        <v>240</v>
      </c>
    </row>
    <row r="242" spans="1:8" s="465" customFormat="1" ht="17.100000000000001" customHeight="1" x14ac:dyDescent="0.25">
      <c r="A242" s="181">
        <v>18</v>
      </c>
      <c r="B242" s="466" t="s">
        <v>153</v>
      </c>
      <c r="C242" s="64">
        <f>'Office Minor'!C348</f>
        <v>2</v>
      </c>
      <c r="D242" s="64">
        <f>'Office Minor'!D348</f>
        <v>72</v>
      </c>
      <c r="E242" s="64">
        <f>'Office Minor'!E348</f>
        <v>0</v>
      </c>
      <c r="F242" s="64">
        <f>'Office Minor'!F348</f>
        <v>0</v>
      </c>
      <c r="G242" s="64">
        <f>'Office Minor'!G348</f>
        <v>0</v>
      </c>
      <c r="H242" s="64">
        <f>'Office Minor'!H348</f>
        <v>0</v>
      </c>
    </row>
    <row r="243" spans="1:8" s="465" customFormat="1" ht="17.100000000000001" customHeight="1" x14ac:dyDescent="0.25">
      <c r="A243" s="181">
        <v>19</v>
      </c>
      <c r="B243" s="466" t="s">
        <v>86</v>
      </c>
      <c r="C243" s="148">
        <f>'Office Minor'!C365</f>
        <v>1</v>
      </c>
      <c r="D243" s="148">
        <f>'Office Minor'!D365</f>
        <v>954.15</v>
      </c>
      <c r="E243" s="148">
        <f>'Office Minor'!E365</f>
        <v>13218.63</v>
      </c>
      <c r="F243" s="148">
        <f>'Office Minor'!F365</f>
        <v>3701216.4</v>
      </c>
      <c r="G243" s="148">
        <f>'Office Minor'!G365</f>
        <v>1447090</v>
      </c>
      <c r="H243" s="148">
        <f>'Office Minor'!H365</f>
        <v>350</v>
      </c>
    </row>
    <row r="244" spans="1:8" s="465" customFormat="1" ht="17.100000000000001" customHeight="1" x14ac:dyDescent="0.25">
      <c r="A244" s="181">
        <v>20</v>
      </c>
      <c r="B244" s="466" t="s">
        <v>96</v>
      </c>
      <c r="C244" s="64">
        <f>'Office Minor'!C382</f>
        <v>2</v>
      </c>
      <c r="D244" s="64">
        <f>'Office Minor'!D382</f>
        <v>9066.58</v>
      </c>
      <c r="E244" s="64">
        <f>'Office Minor'!E382</f>
        <v>353273</v>
      </c>
      <c r="F244" s="64">
        <f>'Office Minor'!F382</f>
        <v>88318250</v>
      </c>
      <c r="G244" s="64">
        <f>'Office Minor'!G382</f>
        <v>31794570</v>
      </c>
      <c r="H244" s="64">
        <f>'Office Minor'!H382</f>
        <v>905</v>
      </c>
    </row>
    <row r="245" spans="1:8" s="465" customFormat="1" ht="17.100000000000001" customHeight="1" x14ac:dyDescent="0.25">
      <c r="A245" s="181">
        <v>21</v>
      </c>
      <c r="B245" s="466" t="s">
        <v>127</v>
      </c>
      <c r="C245" s="277">
        <f>'Office Minor'!C400</f>
        <v>2</v>
      </c>
      <c r="D245" s="277">
        <f>'Office Minor'!D400</f>
        <v>2874.9</v>
      </c>
      <c r="E245" s="277">
        <f>'Office Minor'!E400</f>
        <v>19869.05</v>
      </c>
      <c r="F245" s="277">
        <f>'Office Minor'!F400</f>
        <v>4967263</v>
      </c>
      <c r="G245" s="277">
        <f>'Office Minor'!G400</f>
        <v>6074000</v>
      </c>
      <c r="H245" s="277">
        <f>'Office Minor'!H400</f>
        <v>6</v>
      </c>
    </row>
    <row r="246" spans="1:8" s="465" customFormat="1" ht="17.100000000000001" customHeight="1" x14ac:dyDescent="0.25">
      <c r="A246" s="181">
        <v>22</v>
      </c>
      <c r="B246" s="466" t="s">
        <v>134</v>
      </c>
      <c r="C246" s="155">
        <f>'Office Minor'!C415</f>
        <v>1</v>
      </c>
      <c r="D246" s="155">
        <f>'Office Minor'!D415</f>
        <v>0</v>
      </c>
      <c r="E246" s="155">
        <f>'Office Minor'!E415</f>
        <v>77211.111099999995</v>
      </c>
      <c r="F246" s="155">
        <f>'Office Minor'!F415</f>
        <v>22391222.218999997</v>
      </c>
      <c r="G246" s="155">
        <f>'Office Minor'!G415</f>
        <v>13898000</v>
      </c>
      <c r="H246" s="155">
        <f>'Office Minor'!H415</f>
        <v>18</v>
      </c>
    </row>
    <row r="247" spans="1:8" s="465" customFormat="1" ht="17.100000000000001" customHeight="1" x14ac:dyDescent="0.25">
      <c r="A247" s="181">
        <v>23</v>
      </c>
      <c r="B247" s="466" t="s">
        <v>117</v>
      </c>
      <c r="C247" s="64">
        <f>'Office Minor'!C435</f>
        <v>4</v>
      </c>
      <c r="D247" s="64">
        <f>'Office Minor'!D435</f>
        <v>7297.96</v>
      </c>
      <c r="E247" s="64">
        <f>'Office Minor'!E435</f>
        <v>297900.03999999998</v>
      </c>
      <c r="F247" s="64">
        <f>'Office Minor'!F435</f>
        <v>104265014</v>
      </c>
      <c r="G247" s="64">
        <f>'Office Minor'!G435</f>
        <v>22751000</v>
      </c>
      <c r="H247" s="64">
        <f>'Office Minor'!H435</f>
        <v>15</v>
      </c>
    </row>
    <row r="248" spans="1:8" s="465" customFormat="1" ht="17.100000000000001" customHeight="1" x14ac:dyDescent="0.25">
      <c r="A248" s="181">
        <v>24</v>
      </c>
      <c r="B248" s="466" t="s">
        <v>135</v>
      </c>
      <c r="C248" s="64">
        <f>'Office Minor'!C448</f>
        <v>0</v>
      </c>
      <c r="D248" s="64">
        <f>'Office Minor'!D448</f>
        <v>0</v>
      </c>
      <c r="E248" s="64">
        <f>'Office Minor'!E448</f>
        <v>132006.63</v>
      </c>
      <c r="F248" s="64">
        <f>'Office Minor'!F448</f>
        <v>38281922.700000003</v>
      </c>
      <c r="G248" s="64">
        <f>'Office Minor'!G448</f>
        <v>10560530</v>
      </c>
      <c r="H248" s="64">
        <f>'Office Minor'!H448</f>
        <v>50</v>
      </c>
    </row>
    <row r="249" spans="1:8" s="465" customFormat="1" ht="17.100000000000001" customHeight="1" x14ac:dyDescent="0.25">
      <c r="A249" s="181">
        <v>25</v>
      </c>
      <c r="B249" s="466" t="s">
        <v>118</v>
      </c>
      <c r="C249" s="64">
        <f>'Office Minor'!C465</f>
        <v>1</v>
      </c>
      <c r="D249" s="64">
        <f>'Office Minor'!D465</f>
        <v>141.44999999999999</v>
      </c>
      <c r="E249" s="64">
        <f>'Office Minor'!E465</f>
        <v>56348.35</v>
      </c>
      <c r="F249" s="64">
        <f>'Office Minor'!F465</f>
        <v>16341021.5</v>
      </c>
      <c r="G249" s="64">
        <f>'Office Minor'!G465</f>
        <v>8452253</v>
      </c>
      <c r="H249" s="64">
        <f>'Office Minor'!H465</f>
        <v>150</v>
      </c>
    </row>
    <row r="250" spans="1:8" s="465" customFormat="1" ht="17.100000000000001" customHeight="1" x14ac:dyDescent="0.25">
      <c r="A250" s="181">
        <v>26</v>
      </c>
      <c r="B250" s="466" t="s">
        <v>87</v>
      </c>
      <c r="C250" s="64">
        <f>'Office Minor'!C481</f>
        <v>0</v>
      </c>
      <c r="D250" s="64">
        <f>'Office Minor'!D481</f>
        <v>0</v>
      </c>
      <c r="E250" s="64">
        <f>'Office Minor'!E481</f>
        <v>0</v>
      </c>
      <c r="F250" s="64">
        <f>'Office Minor'!F481</f>
        <v>0</v>
      </c>
      <c r="G250" s="64">
        <f>'Office Minor'!G481</f>
        <v>3399750</v>
      </c>
      <c r="H250" s="64">
        <f>'Office Minor'!H481</f>
        <v>150</v>
      </c>
    </row>
    <row r="251" spans="1:8" s="465" customFormat="1" ht="17.100000000000001" customHeight="1" x14ac:dyDescent="0.25">
      <c r="A251" s="181">
        <v>27</v>
      </c>
      <c r="B251" s="466" t="s">
        <v>399</v>
      </c>
      <c r="C251" s="148">
        <f>'Office Minor'!C514</f>
        <v>2</v>
      </c>
      <c r="D251" s="148">
        <f>'Office Minor'!D514</f>
        <v>1993.12</v>
      </c>
      <c r="E251" s="148">
        <f>'Office Minor'!E514</f>
        <v>414396.11</v>
      </c>
      <c r="F251" s="148">
        <f>'Office Minor'!F514</f>
        <v>124318833</v>
      </c>
      <c r="G251" s="148">
        <f>'Office Minor'!G514</f>
        <v>66297698</v>
      </c>
      <c r="H251" s="148">
        <f>'Office Minor'!H514</f>
        <v>150</v>
      </c>
    </row>
    <row r="252" spans="1:8" s="465" customFormat="1" ht="17.100000000000001" customHeight="1" x14ac:dyDescent="0.25">
      <c r="A252" s="181">
        <v>28</v>
      </c>
      <c r="B252" s="466" t="s">
        <v>88</v>
      </c>
      <c r="C252" s="181">
        <f>'Office Minor'!C530</f>
        <v>0</v>
      </c>
      <c r="D252" s="181">
        <f>'Office Minor'!D530</f>
        <v>0</v>
      </c>
      <c r="E252" s="181">
        <f>'Office Minor'!E530</f>
        <v>0</v>
      </c>
      <c r="F252" s="181">
        <f>'Office Minor'!F530</f>
        <v>0</v>
      </c>
      <c r="G252" s="181">
        <f>'Office Minor'!G530</f>
        <v>0</v>
      </c>
      <c r="H252" s="181">
        <f>'Office Minor'!H530</f>
        <v>0</v>
      </c>
    </row>
    <row r="253" spans="1:8" s="465" customFormat="1" ht="17.100000000000001" customHeight="1" x14ac:dyDescent="0.25">
      <c r="A253" s="181">
        <v>29</v>
      </c>
      <c r="B253" s="466" t="s">
        <v>107</v>
      </c>
      <c r="C253" s="64">
        <f>'Office Minor'!C551</f>
        <v>4</v>
      </c>
      <c r="D253" s="64">
        <f>'Office Minor'!D551</f>
        <v>3.6</v>
      </c>
      <c r="E253" s="64">
        <f>'Office Minor'!E551</f>
        <v>73513.440000000002</v>
      </c>
      <c r="F253" s="64">
        <f>'Office Minor'!F551</f>
        <v>21318897.600000001</v>
      </c>
      <c r="G253" s="64">
        <f>'Office Minor'!G551</f>
        <v>6991318</v>
      </c>
      <c r="H253" s="64">
        <f>'Office Minor'!H551</f>
        <v>2050</v>
      </c>
    </row>
    <row r="254" spans="1:8" s="465" customFormat="1" ht="17.100000000000001" customHeight="1" x14ac:dyDescent="0.25">
      <c r="A254" s="181">
        <v>30</v>
      </c>
      <c r="B254" s="234" t="s">
        <v>110</v>
      </c>
      <c r="C254" s="148">
        <f>'Office Minor'!C566</f>
        <v>0</v>
      </c>
      <c r="D254" s="148">
        <f>'Office Minor'!D566</f>
        <v>0</v>
      </c>
      <c r="E254" s="148">
        <f>'Office Minor'!E566</f>
        <v>22879</v>
      </c>
      <c r="F254" s="148">
        <f>'Office Minor'!F566</f>
        <v>6406120</v>
      </c>
      <c r="G254" s="148">
        <f>'Office Minor'!G566</f>
        <v>4118300</v>
      </c>
      <c r="H254" s="148">
        <f>'Office Minor'!H566</f>
        <v>150</v>
      </c>
    </row>
    <row r="255" spans="1:8" s="465" customFormat="1" ht="17.100000000000001" customHeight="1" x14ac:dyDescent="0.25">
      <c r="A255" s="181">
        <v>31</v>
      </c>
      <c r="B255" s="466" t="s">
        <v>97</v>
      </c>
      <c r="C255" s="148">
        <f>'Office Minor'!C586</f>
        <v>0</v>
      </c>
      <c r="D255" s="148">
        <f>'Office Minor'!D586</f>
        <v>0</v>
      </c>
      <c r="E255" s="148">
        <f>'Office Minor'!E586</f>
        <v>0</v>
      </c>
      <c r="F255" s="148">
        <f>'Office Minor'!F586</f>
        <v>0</v>
      </c>
      <c r="G255" s="148">
        <f>'Office Minor'!G586</f>
        <v>972350</v>
      </c>
      <c r="H255" s="148">
        <f>'Office Minor'!H586</f>
        <v>0</v>
      </c>
    </row>
    <row r="256" spans="1:8" s="465" customFormat="1" ht="17.100000000000001" customHeight="1" x14ac:dyDescent="0.25">
      <c r="A256" s="181">
        <v>32</v>
      </c>
      <c r="B256" s="466" t="s">
        <v>89</v>
      </c>
      <c r="C256" s="148">
        <f>'Office Minor'!C600</f>
        <v>2</v>
      </c>
      <c r="D256" s="148">
        <f>'Office Minor'!D600</f>
        <v>1262.68</v>
      </c>
      <c r="E256" s="148">
        <f>'Office Minor'!E600</f>
        <v>525294.9</v>
      </c>
      <c r="F256" s="148">
        <f>'Office Minor'!F600</f>
        <v>210117960</v>
      </c>
      <c r="G256" s="148">
        <f>'Office Minor'!G600</f>
        <v>41550000</v>
      </c>
      <c r="H256" s="148">
        <f>'Office Minor'!H600</f>
        <v>350</v>
      </c>
    </row>
    <row r="257" spans="1:8" s="465" customFormat="1" ht="17.100000000000001" customHeight="1" x14ac:dyDescent="0.25">
      <c r="A257" s="181">
        <v>33</v>
      </c>
      <c r="B257" s="466" t="s">
        <v>119</v>
      </c>
      <c r="C257" s="223">
        <f>'Office Minor'!C617</f>
        <v>1</v>
      </c>
      <c r="D257" s="223">
        <f>'Office Minor'!D617</f>
        <v>200</v>
      </c>
      <c r="E257" s="223">
        <f>'Office Minor'!E617</f>
        <v>0</v>
      </c>
      <c r="F257" s="223">
        <f>'Office Minor'!F617</f>
        <v>0</v>
      </c>
      <c r="G257" s="223">
        <f>'Office Minor'!G617</f>
        <v>0</v>
      </c>
      <c r="H257" s="223">
        <f>'Office Minor'!H617</f>
        <v>0</v>
      </c>
    </row>
    <row r="258" spans="1:8" s="465" customFormat="1" ht="17.100000000000001" customHeight="1" x14ac:dyDescent="0.25">
      <c r="A258" s="181">
        <v>34</v>
      </c>
      <c r="B258" s="466" t="s">
        <v>98</v>
      </c>
      <c r="C258" s="148">
        <f>'Office Minor'!C656</f>
        <v>0</v>
      </c>
      <c r="D258" s="148">
        <f>'Office Minor'!D656</f>
        <v>0</v>
      </c>
      <c r="E258" s="148">
        <f>'Office Minor'!E656</f>
        <v>0</v>
      </c>
      <c r="F258" s="148">
        <f>'Office Minor'!F656</f>
        <v>0</v>
      </c>
      <c r="G258" s="148">
        <f>'Office Minor'!G656</f>
        <v>0</v>
      </c>
      <c r="H258" s="148">
        <f>'Office Minor'!H656</f>
        <v>0</v>
      </c>
    </row>
    <row r="259" spans="1:8" s="465" customFormat="1" ht="17.100000000000001" customHeight="1" x14ac:dyDescent="0.25">
      <c r="A259" s="181">
        <v>35</v>
      </c>
      <c r="B259" s="466" t="s">
        <v>124</v>
      </c>
      <c r="C259" s="155">
        <f>'Office Minor'!C671</f>
        <v>3</v>
      </c>
      <c r="D259" s="155">
        <f>'Office Minor'!D671</f>
        <v>1081.05</v>
      </c>
      <c r="E259" s="155">
        <f>'Office Minor'!E671</f>
        <v>1127690.25</v>
      </c>
      <c r="F259" s="155">
        <f>'Office Minor'!F671</f>
        <v>327030172.5</v>
      </c>
      <c r="G259" s="155">
        <f>'Office Minor'!G671</f>
        <v>137198730</v>
      </c>
      <c r="H259" s="155">
        <f>'Office Minor'!H671</f>
        <v>50</v>
      </c>
    </row>
    <row r="260" spans="1:8" s="465" customFormat="1" ht="17.100000000000001" customHeight="1" x14ac:dyDescent="0.25">
      <c r="A260" s="181">
        <v>36</v>
      </c>
      <c r="B260" s="234" t="s">
        <v>375</v>
      </c>
      <c r="C260" s="225">
        <f>'Office Minor'!C690</f>
        <v>3</v>
      </c>
      <c r="D260" s="225">
        <f>'Office Minor'!D690</f>
        <v>1801.71</v>
      </c>
      <c r="E260" s="225">
        <f>'Office Minor'!E690</f>
        <v>511414.73</v>
      </c>
      <c r="F260" s="225">
        <f>'Office Minor'!F690</f>
        <v>281278103</v>
      </c>
      <c r="G260" s="225">
        <f>'Office Minor'!G690</f>
        <v>92054652</v>
      </c>
      <c r="H260" s="225">
        <f>'Office Minor'!H690</f>
        <v>90</v>
      </c>
    </row>
    <row r="261" spans="1:8" s="465" customFormat="1" ht="17.100000000000001" customHeight="1" x14ac:dyDescent="0.25">
      <c r="A261" s="181">
        <v>37</v>
      </c>
      <c r="B261" s="466" t="s">
        <v>99</v>
      </c>
      <c r="C261" s="256">
        <f>'Office Minor'!C709</f>
        <v>0</v>
      </c>
      <c r="D261" s="256">
        <f>'Office Minor'!D709</f>
        <v>0</v>
      </c>
      <c r="E261" s="256">
        <f>'Office Minor'!E709</f>
        <v>0</v>
      </c>
      <c r="F261" s="256">
        <f>'Office Minor'!F709</f>
        <v>0</v>
      </c>
      <c r="G261" s="256">
        <f>'Office Minor'!G709</f>
        <v>0</v>
      </c>
      <c r="H261" s="256">
        <f>'Office Minor'!H709</f>
        <v>0</v>
      </c>
    </row>
    <row r="262" spans="1:8" s="465" customFormat="1" ht="17.100000000000001" customHeight="1" x14ac:dyDescent="0.25">
      <c r="A262" s="181">
        <v>38</v>
      </c>
      <c r="B262" s="466" t="s">
        <v>90</v>
      </c>
      <c r="C262" s="223">
        <f>'Office Minor'!C731</f>
        <v>4</v>
      </c>
      <c r="D262" s="223">
        <f>'Office Minor'!D731</f>
        <v>5815.14</v>
      </c>
      <c r="E262" s="223">
        <f>'Office Minor'!E731</f>
        <v>96519.56</v>
      </c>
      <c r="F262" s="223">
        <f>'Office Minor'!F731</f>
        <v>24129890</v>
      </c>
      <c r="G262" s="223">
        <f>'Office Minor'!G731</f>
        <v>43458691</v>
      </c>
      <c r="H262" s="223">
        <f>'Office Minor'!H731</f>
        <v>550</v>
      </c>
    </row>
    <row r="263" spans="1:8" s="465" customFormat="1" ht="17.100000000000001" customHeight="1" x14ac:dyDescent="0.25">
      <c r="A263" s="181">
        <v>39</v>
      </c>
      <c r="B263" s="466" t="s">
        <v>138</v>
      </c>
      <c r="C263" s="155">
        <f>'Office Minor'!C748</f>
        <v>5</v>
      </c>
      <c r="D263" s="155">
        <f>'Office Minor'!D748</f>
        <v>19484</v>
      </c>
      <c r="E263" s="155">
        <f>'Office Minor'!E748</f>
        <v>587710.21</v>
      </c>
      <c r="F263" s="155">
        <f>'Office Minor'!F748</f>
        <v>164558858.79999998</v>
      </c>
      <c r="G263" s="155">
        <f>'Office Minor'!G748</f>
        <v>294308399</v>
      </c>
      <c r="H263" s="155">
        <f>'Office Minor'!H748</f>
        <v>250</v>
      </c>
    </row>
    <row r="264" spans="1:8" s="465" customFormat="1" ht="17.100000000000001" customHeight="1" x14ac:dyDescent="0.25">
      <c r="A264" s="181">
        <v>40</v>
      </c>
      <c r="B264" s="466" t="s">
        <v>115</v>
      </c>
      <c r="C264" s="64">
        <f>'Office Minor'!C776</f>
        <v>5</v>
      </c>
      <c r="D264" s="64">
        <f>'Office Minor'!D776</f>
        <v>3878.29</v>
      </c>
      <c r="E264" s="64">
        <f>'Office Minor'!E776</f>
        <v>7928037.0599999996</v>
      </c>
      <c r="F264" s="64">
        <f>'Office Minor'!F776</f>
        <v>2299130747.4000001</v>
      </c>
      <c r="G264" s="64">
        <f>'Office Minor'!G776</f>
        <v>416087429</v>
      </c>
      <c r="H264" s="64">
        <f>'Office Minor'!H776</f>
        <v>1500</v>
      </c>
    </row>
    <row r="265" spans="1:8" s="465" customFormat="1" ht="17.100000000000001" customHeight="1" x14ac:dyDescent="0.25">
      <c r="A265" s="181">
        <v>41</v>
      </c>
      <c r="B265" s="466" t="s">
        <v>82</v>
      </c>
      <c r="C265" s="148">
        <f>'Office Minor'!C794</f>
        <v>0</v>
      </c>
      <c r="D265" s="148">
        <f>'Office Minor'!D794</f>
        <v>0</v>
      </c>
      <c r="E265" s="148">
        <f>'Office Minor'!E794</f>
        <v>0</v>
      </c>
      <c r="F265" s="148">
        <f>'Office Minor'!F794</f>
        <v>0</v>
      </c>
      <c r="G265" s="148">
        <f>'Office Minor'!G794</f>
        <v>0</v>
      </c>
      <c r="H265" s="148">
        <f>'Office Minor'!H794</f>
        <v>0</v>
      </c>
    </row>
    <row r="266" spans="1:8" s="465" customFormat="1" ht="17.100000000000001" customHeight="1" x14ac:dyDescent="0.25">
      <c r="A266" s="280"/>
      <c r="B266" s="280" t="s">
        <v>49</v>
      </c>
      <c r="C266" s="280">
        <f>SUM(C225:C265)</f>
        <v>156</v>
      </c>
      <c r="D266" s="280">
        <f t="shared" ref="D266:H266" si="16">SUM(D225:D265)</f>
        <v>84947.767999999996</v>
      </c>
      <c r="E266" s="280">
        <f t="shared" si="16"/>
        <v>22277196.236099999</v>
      </c>
      <c r="F266" s="280">
        <f t="shared" si="16"/>
        <v>7261385070.6189995</v>
      </c>
      <c r="G266" s="280">
        <f t="shared" si="16"/>
        <v>1922661280.5999999</v>
      </c>
      <c r="H266" s="280">
        <f t="shared" si="16"/>
        <v>8397</v>
      </c>
    </row>
    <row r="267" spans="1:8" s="465" customFormat="1" ht="17.100000000000001" customHeight="1" x14ac:dyDescent="0.25">
      <c r="A267" s="271"/>
      <c r="B267" s="271"/>
      <c r="C267" s="484"/>
      <c r="D267" s="485"/>
      <c r="E267" s="417"/>
      <c r="F267" s="484"/>
      <c r="G267" s="417"/>
      <c r="H267" s="417"/>
    </row>
    <row r="268" spans="1:8" s="465" customFormat="1" ht="17.100000000000001" customHeight="1" x14ac:dyDescent="0.25">
      <c r="A268" s="271"/>
      <c r="B268" s="271"/>
      <c r="C268" s="484"/>
      <c r="D268" s="485"/>
      <c r="E268" s="417"/>
      <c r="F268" s="484"/>
      <c r="G268" s="417"/>
      <c r="H268" s="417"/>
    </row>
    <row r="269" spans="1:8" s="465" customFormat="1" ht="17.100000000000001" customHeight="1" x14ac:dyDescent="0.25">
      <c r="A269" s="1177" t="s">
        <v>59</v>
      </c>
      <c r="B269" s="1177"/>
      <c r="C269" s="1177"/>
      <c r="D269" s="1177"/>
      <c r="E269" s="1177"/>
      <c r="F269" s="1177"/>
      <c r="G269" s="1177"/>
      <c r="H269" s="1177"/>
    </row>
    <row r="270" spans="1:8" s="465" customFormat="1" ht="17.100000000000001" customHeight="1" x14ac:dyDescent="0.25">
      <c r="A270" s="1155" t="s">
        <v>2</v>
      </c>
      <c r="B270" s="1150" t="s">
        <v>76</v>
      </c>
      <c r="C270" s="270" t="s">
        <v>4</v>
      </c>
      <c r="D270" s="270" t="s">
        <v>5</v>
      </c>
      <c r="E270" s="270" t="s">
        <v>6</v>
      </c>
      <c r="F270" s="270" t="s">
        <v>7</v>
      </c>
      <c r="G270" s="270" t="s">
        <v>8</v>
      </c>
      <c r="H270" s="270" t="s">
        <v>9</v>
      </c>
    </row>
    <row r="271" spans="1:8" s="465" customFormat="1" ht="17.100000000000001" customHeight="1" x14ac:dyDescent="0.25">
      <c r="A271" s="1156"/>
      <c r="B271" s="1151"/>
      <c r="C271" s="2" t="s">
        <v>10</v>
      </c>
      <c r="D271" s="2" t="s">
        <v>51</v>
      </c>
      <c r="E271" s="2" t="s">
        <v>78</v>
      </c>
      <c r="F271" s="53" t="s">
        <v>79</v>
      </c>
      <c r="G271" s="53" t="s">
        <v>79</v>
      </c>
      <c r="H271" s="2" t="s">
        <v>12</v>
      </c>
    </row>
    <row r="272" spans="1:8" s="465" customFormat="1" ht="17.100000000000001" customHeight="1" x14ac:dyDescent="0.25">
      <c r="A272" s="181">
        <v>1</v>
      </c>
      <c r="B272" s="498" t="s">
        <v>190</v>
      </c>
      <c r="C272" s="181">
        <f>'Office Minor'!C127</f>
        <v>4</v>
      </c>
      <c r="D272" s="181">
        <f>'Office Minor'!D127</f>
        <v>15.76</v>
      </c>
      <c r="E272" s="181">
        <f>'Office Minor'!E127</f>
        <v>10205</v>
      </c>
      <c r="F272" s="181">
        <f>'Office Minor'!F127</f>
        <v>1479725</v>
      </c>
      <c r="G272" s="181">
        <f>'Office Minor'!G127</f>
        <v>1479725</v>
      </c>
      <c r="H272" s="181">
        <f>'Office Minor'!H127</f>
        <v>21</v>
      </c>
    </row>
    <row r="273" spans="1:8" s="465" customFormat="1" ht="17.100000000000001" customHeight="1" x14ac:dyDescent="0.25">
      <c r="A273" s="181">
        <v>2</v>
      </c>
      <c r="B273" s="498" t="s">
        <v>85</v>
      </c>
      <c r="C273" s="181">
        <f>'Office Minor'!C46</f>
        <v>8</v>
      </c>
      <c r="D273" s="181">
        <f>'Office Minor'!D46</f>
        <v>22.67</v>
      </c>
      <c r="E273" s="181">
        <f>'Office Minor'!E46</f>
        <v>65779.679999999993</v>
      </c>
      <c r="F273" s="181">
        <f>'Office Minor'!F46</f>
        <v>72357647.999999985</v>
      </c>
      <c r="G273" s="181">
        <f>'Office Minor'!G46</f>
        <v>9538053.5999999996</v>
      </c>
      <c r="H273" s="181">
        <f>'Office Minor'!H46</f>
        <v>250</v>
      </c>
    </row>
    <row r="274" spans="1:8" s="465" customFormat="1" ht="17.100000000000001" customHeight="1" x14ac:dyDescent="0.25">
      <c r="A274" s="181">
        <v>3</v>
      </c>
      <c r="B274" s="466" t="s">
        <v>149</v>
      </c>
      <c r="C274" s="148">
        <f>'Office Minor'!C75</f>
        <v>3</v>
      </c>
      <c r="D274" s="148">
        <f>'Office Minor'!D75</f>
        <v>3.86</v>
      </c>
      <c r="E274" s="148">
        <f>'Office Minor'!E75</f>
        <v>1761.53</v>
      </c>
      <c r="F274" s="148">
        <f>'Office Minor'!F75</f>
        <v>616535.5</v>
      </c>
      <c r="G274" s="148">
        <f>'Office Minor'!G75</f>
        <v>262866.7</v>
      </c>
      <c r="H274" s="148">
        <f>'Office Minor'!H75</f>
        <v>60</v>
      </c>
    </row>
    <row r="275" spans="1:8" s="465" customFormat="1" ht="17.100000000000001" customHeight="1" x14ac:dyDescent="0.25">
      <c r="A275" s="181">
        <v>4</v>
      </c>
      <c r="B275" s="466" t="s">
        <v>80</v>
      </c>
      <c r="C275" s="148">
        <f>'Office Minor'!C169</f>
        <v>5</v>
      </c>
      <c r="D275" s="148">
        <f>'Office Minor'!D169</f>
        <v>4.0599999999999996</v>
      </c>
      <c r="E275" s="148">
        <f>'Office Minor'!E169</f>
        <v>1254.83</v>
      </c>
      <c r="F275" s="148">
        <f>'Office Minor'!F169</f>
        <v>564673.5</v>
      </c>
      <c r="G275" s="148">
        <f>'Office Minor'!G169</f>
        <v>1660480</v>
      </c>
      <c r="H275" s="148">
        <f>'Office Minor'!H169</f>
        <v>20</v>
      </c>
    </row>
    <row r="276" spans="1:8" s="465" customFormat="1" ht="17.100000000000001" customHeight="1" x14ac:dyDescent="0.25">
      <c r="A276" s="181">
        <v>5</v>
      </c>
      <c r="B276" s="466" t="s">
        <v>95</v>
      </c>
      <c r="C276" s="64">
        <f>'Office Minor'!C193</f>
        <v>12</v>
      </c>
      <c r="D276" s="64">
        <f>'Office Minor'!D193</f>
        <v>48.79</v>
      </c>
      <c r="E276" s="64">
        <f>'Office Minor'!E193</f>
        <v>462108.62</v>
      </c>
      <c r="F276" s="64">
        <f>'Office Minor'!F193</f>
        <v>138632586</v>
      </c>
      <c r="G276" s="64">
        <f>'Office Minor'!G193</f>
        <v>2711631</v>
      </c>
      <c r="H276" s="64">
        <f>'Office Minor'!H193</f>
        <v>72</v>
      </c>
    </row>
    <row r="277" spans="1:8" s="465" customFormat="1" ht="17.100000000000001" customHeight="1" x14ac:dyDescent="0.25">
      <c r="A277" s="181">
        <v>6</v>
      </c>
      <c r="B277" s="466" t="s">
        <v>141</v>
      </c>
      <c r="C277" s="223">
        <f>'Office Minor'!C218</f>
        <v>9</v>
      </c>
      <c r="D277" s="223">
        <f>'Office Minor'!D218</f>
        <v>18.91</v>
      </c>
      <c r="E277" s="223">
        <f>'Office Minor'!E218</f>
        <v>230338.79</v>
      </c>
      <c r="F277" s="223">
        <f>'Office Minor'!F218</f>
        <v>34550818.5</v>
      </c>
      <c r="G277" s="223">
        <f>'Office Minor'!G218</f>
        <v>33402414</v>
      </c>
      <c r="H277" s="223">
        <f>'Office Minor'!H218</f>
        <v>35</v>
      </c>
    </row>
    <row r="278" spans="1:8" s="465" customFormat="1" ht="17.100000000000001" customHeight="1" x14ac:dyDescent="0.25">
      <c r="A278" s="181">
        <v>7</v>
      </c>
      <c r="B278" s="466" t="s">
        <v>103</v>
      </c>
      <c r="C278" s="223">
        <f>'Office Minor'!C244</f>
        <v>1</v>
      </c>
      <c r="D278" s="223">
        <f>'Office Minor'!D244</f>
        <v>1</v>
      </c>
      <c r="E278" s="223">
        <f>'Office Minor'!E244</f>
        <v>0</v>
      </c>
      <c r="F278" s="223">
        <f>'Office Minor'!F244</f>
        <v>0</v>
      </c>
      <c r="G278" s="223">
        <f>'Office Minor'!G244</f>
        <v>60000</v>
      </c>
      <c r="H278" s="223">
        <f>'Office Minor'!H244</f>
        <v>10</v>
      </c>
    </row>
    <row r="279" spans="1:8" s="465" customFormat="1" ht="17.100000000000001" customHeight="1" x14ac:dyDescent="0.25">
      <c r="A279" s="181">
        <v>8</v>
      </c>
      <c r="B279" s="466" t="s">
        <v>104</v>
      </c>
      <c r="C279" s="64">
        <f>'Office Minor'!C314</f>
        <v>42</v>
      </c>
      <c r="D279" s="64">
        <f>'Office Minor'!D314</f>
        <v>5028.84</v>
      </c>
      <c r="E279" s="64">
        <f>'Office Minor'!E314</f>
        <v>3290769.38</v>
      </c>
      <c r="F279" s="64">
        <f>'Office Minor'!F314</f>
        <v>1234038518</v>
      </c>
      <c r="G279" s="64">
        <f>'Office Minor'!G314</f>
        <v>49719398</v>
      </c>
      <c r="H279" s="64">
        <f>'Office Minor'!H314</f>
        <v>762</v>
      </c>
    </row>
    <row r="280" spans="1:8" s="465" customFormat="1" ht="17.100000000000001" customHeight="1" x14ac:dyDescent="0.25">
      <c r="A280" s="181">
        <v>9</v>
      </c>
      <c r="B280" s="466" t="s">
        <v>86</v>
      </c>
      <c r="C280" s="148">
        <f>'Office Minor'!C362</f>
        <v>5</v>
      </c>
      <c r="D280" s="148">
        <f>'Office Minor'!D362</f>
        <v>13.11</v>
      </c>
      <c r="E280" s="148">
        <f>'Office Minor'!E362</f>
        <v>0</v>
      </c>
      <c r="F280" s="148">
        <f>'Office Minor'!F362</f>
        <v>0</v>
      </c>
      <c r="G280" s="148">
        <f>'Office Minor'!G362</f>
        <v>0</v>
      </c>
      <c r="H280" s="148">
        <f>'Office Minor'!H362</f>
        <v>35</v>
      </c>
    </row>
    <row r="281" spans="1:8" s="465" customFormat="1" ht="17.100000000000001" customHeight="1" x14ac:dyDescent="0.25">
      <c r="A281" s="181">
        <v>10</v>
      </c>
      <c r="B281" s="466" t="s">
        <v>127</v>
      </c>
      <c r="C281" s="277">
        <f>'Office Minor'!C399</f>
        <v>1</v>
      </c>
      <c r="D281" s="277">
        <f>'Office Minor'!D399</f>
        <v>1</v>
      </c>
      <c r="E281" s="277">
        <f>'Office Minor'!E399</f>
        <v>0</v>
      </c>
      <c r="F281" s="277">
        <f>'Office Minor'!F399</f>
        <v>0</v>
      </c>
      <c r="G281" s="277">
        <f>'Office Minor'!G399</f>
        <v>0</v>
      </c>
      <c r="H281" s="277">
        <f>'Office Minor'!H399</f>
        <v>0</v>
      </c>
    </row>
    <row r="282" spans="1:8" s="465" customFormat="1" ht="17.100000000000001" customHeight="1" x14ac:dyDescent="0.25">
      <c r="A282" s="181">
        <v>11</v>
      </c>
      <c r="B282" s="466" t="s">
        <v>142</v>
      </c>
      <c r="C282" s="155">
        <f>'Office Minor'!C410</f>
        <v>1</v>
      </c>
      <c r="D282" s="155">
        <f>'Office Minor'!D410</f>
        <v>4.83</v>
      </c>
      <c r="E282" s="155">
        <f>'Office Minor'!E410</f>
        <v>1305</v>
      </c>
      <c r="F282" s="155">
        <f>'Office Minor'!F410</f>
        <v>456750</v>
      </c>
      <c r="G282" s="155">
        <f>'Office Minor'!G410</f>
        <v>212000</v>
      </c>
      <c r="H282" s="155">
        <f>'Office Minor'!H410</f>
        <v>4</v>
      </c>
    </row>
    <row r="283" spans="1:8" s="465" customFormat="1" ht="17.100000000000001" customHeight="1" x14ac:dyDescent="0.25">
      <c r="A283" s="181">
        <v>12</v>
      </c>
      <c r="B283" s="466" t="s">
        <v>117</v>
      </c>
      <c r="C283" s="64">
        <f>'Office Minor'!C429</f>
        <v>98</v>
      </c>
      <c r="D283" s="64">
        <f>'Office Minor'!D429</f>
        <v>1317.71</v>
      </c>
      <c r="E283" s="64">
        <f>'Office Minor'!E429</f>
        <v>1484587.71</v>
      </c>
      <c r="F283" s="64">
        <f>'Office Minor'!F429</f>
        <v>556720391.29999995</v>
      </c>
      <c r="G283" s="64">
        <f>'Office Minor'!G429</f>
        <v>188523000</v>
      </c>
      <c r="H283" s="64">
        <f>'Office Minor'!H429</f>
        <v>630</v>
      </c>
    </row>
    <row r="284" spans="1:8" s="465" customFormat="1" ht="17.100000000000001" customHeight="1" x14ac:dyDescent="0.25">
      <c r="A284" s="181">
        <v>13</v>
      </c>
      <c r="B284" s="466" t="s">
        <v>118</v>
      </c>
      <c r="C284" s="226">
        <f>'Office Minor'!C463</f>
        <v>5</v>
      </c>
      <c r="D284" s="226">
        <f>'Office Minor'!D463</f>
        <v>9.52</v>
      </c>
      <c r="E284" s="226">
        <f>'Office Minor'!E463</f>
        <v>2295.92</v>
      </c>
      <c r="F284" s="226">
        <f>'Office Minor'!F463</f>
        <v>803571.42859999998</v>
      </c>
      <c r="G284" s="226">
        <f>'Office Minor'!G463</f>
        <v>225000</v>
      </c>
      <c r="H284" s="226">
        <f>'Office Minor'!H463</f>
        <v>15</v>
      </c>
    </row>
    <row r="285" spans="1:8" s="465" customFormat="1" ht="17.100000000000001" customHeight="1" x14ac:dyDescent="0.25">
      <c r="A285" s="181">
        <v>14</v>
      </c>
      <c r="B285" s="466" t="s">
        <v>106</v>
      </c>
      <c r="C285" s="64">
        <f>'Office Minor'!C509</f>
        <v>161</v>
      </c>
      <c r="D285" s="64">
        <f>'Office Minor'!D509</f>
        <v>1204.17</v>
      </c>
      <c r="E285" s="64">
        <f>'Office Minor'!E509</f>
        <v>7369977.0499999998</v>
      </c>
      <c r="F285" s="64">
        <f>'Office Minor'!F509</f>
        <v>2653191738</v>
      </c>
      <c r="G285" s="64">
        <f>'Office Minor'!G509</f>
        <v>918774948</v>
      </c>
      <c r="H285" s="64">
        <f>'Office Minor'!H509</f>
        <v>400</v>
      </c>
    </row>
    <row r="286" spans="1:8" s="465" customFormat="1" ht="17.100000000000001" customHeight="1" x14ac:dyDescent="0.25">
      <c r="A286" s="181">
        <v>15</v>
      </c>
      <c r="B286" s="466" t="s">
        <v>107</v>
      </c>
      <c r="C286" s="64">
        <f>'Office Minor'!C545</f>
        <v>2</v>
      </c>
      <c r="D286" s="64">
        <f>'Office Minor'!D545</f>
        <v>119</v>
      </c>
      <c r="E286" s="64">
        <f>'Office Minor'!E545</f>
        <v>26221</v>
      </c>
      <c r="F286" s="64">
        <f>'Office Minor'!F545</f>
        <v>9438840</v>
      </c>
      <c r="G286" s="64">
        <f>'Office Minor'!G545</f>
        <v>3993746</v>
      </c>
      <c r="H286" s="64">
        <f>'Office Minor'!H545</f>
        <v>12</v>
      </c>
    </row>
    <row r="287" spans="1:8" s="465" customFormat="1" ht="17.100000000000001" customHeight="1" x14ac:dyDescent="0.25">
      <c r="A287" s="181">
        <v>16</v>
      </c>
      <c r="B287" s="234" t="s">
        <v>110</v>
      </c>
      <c r="C287" s="148">
        <f>'Office Minor'!C563</f>
        <v>7</v>
      </c>
      <c r="D287" s="148">
        <f>'Office Minor'!D563</f>
        <v>6.48</v>
      </c>
      <c r="E287" s="148">
        <f>'Office Minor'!E563</f>
        <v>2626</v>
      </c>
      <c r="F287" s="148">
        <f>'Office Minor'!F563</f>
        <v>919100</v>
      </c>
      <c r="G287" s="148">
        <f>'Office Minor'!G563</f>
        <v>194729</v>
      </c>
      <c r="H287" s="148">
        <f>'Office Minor'!H563</f>
        <v>7</v>
      </c>
    </row>
    <row r="288" spans="1:8" s="465" customFormat="1" ht="17.100000000000001" customHeight="1" x14ac:dyDescent="0.25">
      <c r="A288" s="181">
        <v>17</v>
      </c>
      <c r="B288" s="501" t="s">
        <v>138</v>
      </c>
      <c r="C288" s="225">
        <f>'Office Minor'!C743</f>
        <v>46</v>
      </c>
      <c r="D288" s="225">
        <f>'Office Minor'!D743</f>
        <v>2042.15</v>
      </c>
      <c r="E288" s="225">
        <f>'Office Minor'!E743</f>
        <v>1165697.29</v>
      </c>
      <c r="F288" s="225">
        <f>'Office Minor'!F743</f>
        <v>407994051.5</v>
      </c>
      <c r="G288" s="225">
        <f>'Office Minor'!G743</f>
        <v>109464720</v>
      </c>
      <c r="H288" s="225">
        <f>'Office Minor'!H743</f>
        <v>750</v>
      </c>
    </row>
    <row r="289" spans="1:8" s="465" customFormat="1" ht="17.100000000000001" customHeight="1" x14ac:dyDescent="0.25">
      <c r="A289" s="181">
        <v>18</v>
      </c>
      <c r="B289" s="466" t="s">
        <v>82</v>
      </c>
      <c r="C289" s="148">
        <f>'Office Minor'!C791</f>
        <v>29</v>
      </c>
      <c r="D289" s="148">
        <f>'Office Minor'!D791</f>
        <v>28.38</v>
      </c>
      <c r="E289" s="148">
        <f>'Office Minor'!E791</f>
        <v>218947.15</v>
      </c>
      <c r="F289" s="148">
        <f>'Office Minor'!F791</f>
        <v>75536766.75</v>
      </c>
      <c r="G289" s="148">
        <f>'Office Minor'!G791</f>
        <v>12937958</v>
      </c>
      <c r="H289" s="148">
        <f>'Office Minor'!H791</f>
        <v>225</v>
      </c>
    </row>
    <row r="290" spans="1:8" s="465" customFormat="1" ht="17.100000000000001" customHeight="1" x14ac:dyDescent="0.25">
      <c r="A290" s="181">
        <v>19</v>
      </c>
      <c r="B290" s="466" t="s">
        <v>90</v>
      </c>
      <c r="C290" s="223">
        <f>'Office Minor'!C728</f>
        <v>1</v>
      </c>
      <c r="D290" s="223">
        <f>'Office Minor'!D728</f>
        <v>4</v>
      </c>
      <c r="E290" s="223">
        <f>'Office Minor'!E728</f>
        <v>0</v>
      </c>
      <c r="F290" s="223">
        <f>'Office Minor'!F728</f>
        <v>0</v>
      </c>
      <c r="G290" s="223">
        <f>'Office Minor'!G728</f>
        <v>216000</v>
      </c>
      <c r="H290" s="223">
        <f>'Office Minor'!H728</f>
        <v>0</v>
      </c>
    </row>
    <row r="291" spans="1:8" s="465" customFormat="1" ht="17.100000000000001" customHeight="1" x14ac:dyDescent="0.25">
      <c r="A291" s="1152" t="s">
        <v>49</v>
      </c>
      <c r="B291" s="1153"/>
      <c r="C291" s="280">
        <f>SUM(C272:C290)</f>
        <v>440</v>
      </c>
      <c r="D291" s="462">
        <f t="shared" ref="D291:H291" si="17">SUM(D272:D290)</f>
        <v>9894.24</v>
      </c>
      <c r="E291" s="280">
        <f t="shared" si="17"/>
        <v>14333874.950000001</v>
      </c>
      <c r="F291" s="463">
        <f t="shared" si="17"/>
        <v>5187301713.4785995</v>
      </c>
      <c r="G291" s="463">
        <f>SUM(G272:G290)</f>
        <v>1333376669.3</v>
      </c>
      <c r="H291" s="280">
        <f t="shared" si="17"/>
        <v>3308</v>
      </c>
    </row>
    <row r="292" spans="1:8" s="465" customFormat="1" ht="17.100000000000001" customHeight="1" x14ac:dyDescent="0.25">
      <c r="A292" s="487"/>
      <c r="B292" s="487"/>
      <c r="C292" s="487"/>
      <c r="D292" s="41"/>
      <c r="E292" s="487"/>
      <c r="F292" s="487"/>
      <c r="G292" s="487"/>
      <c r="H292" s="487"/>
    </row>
    <row r="293" spans="1:8" s="465" customFormat="1" ht="17.100000000000001" customHeight="1" x14ac:dyDescent="0.25">
      <c r="A293" s="1177" t="s">
        <v>143</v>
      </c>
      <c r="B293" s="1177"/>
      <c r="C293" s="1177"/>
      <c r="D293" s="1177"/>
      <c r="E293" s="1177"/>
      <c r="F293" s="1177"/>
      <c r="G293" s="1177"/>
      <c r="H293" s="1177"/>
    </row>
    <row r="294" spans="1:8" s="465" customFormat="1" ht="17.100000000000001" customHeight="1" x14ac:dyDescent="0.25">
      <c r="A294" s="1155" t="s">
        <v>2</v>
      </c>
      <c r="B294" s="1150" t="s">
        <v>76</v>
      </c>
      <c r="C294" s="270" t="s">
        <v>4</v>
      </c>
      <c r="D294" s="270" t="s">
        <v>5</v>
      </c>
      <c r="E294" s="270" t="s">
        <v>6</v>
      </c>
      <c r="F294" s="270" t="s">
        <v>7</v>
      </c>
      <c r="G294" s="270" t="s">
        <v>8</v>
      </c>
      <c r="H294" s="270" t="s">
        <v>9</v>
      </c>
    </row>
    <row r="295" spans="1:8" s="465" customFormat="1" ht="17.100000000000001" customHeight="1" x14ac:dyDescent="0.25">
      <c r="A295" s="1156"/>
      <c r="B295" s="1151"/>
      <c r="C295" s="2" t="s">
        <v>10</v>
      </c>
      <c r="D295" s="2" t="s">
        <v>51</v>
      </c>
      <c r="E295" s="2" t="s">
        <v>78</v>
      </c>
      <c r="F295" s="53" t="s">
        <v>79</v>
      </c>
      <c r="G295" s="53" t="s">
        <v>79</v>
      </c>
      <c r="H295" s="2" t="s">
        <v>12</v>
      </c>
    </row>
    <row r="296" spans="1:8" s="465" customFormat="1" ht="17.100000000000001" customHeight="1" x14ac:dyDescent="0.25">
      <c r="A296" s="181">
        <v>1</v>
      </c>
      <c r="B296" s="466" t="s">
        <v>103</v>
      </c>
      <c r="C296" s="155">
        <f>'Office Minor'!C247</f>
        <v>0</v>
      </c>
      <c r="D296" s="155">
        <f>'Office Minor'!D247</f>
        <v>0</v>
      </c>
      <c r="E296" s="155">
        <f>'Office Minor'!E247</f>
        <v>590781</v>
      </c>
      <c r="F296" s="155">
        <f>'Office Minor'!F247</f>
        <v>620320050</v>
      </c>
      <c r="G296" s="155">
        <f>'Office Minor'!G247</f>
        <v>29722474</v>
      </c>
      <c r="H296" s="155">
        <f>'Office Minor'!H247</f>
        <v>1500</v>
      </c>
    </row>
    <row r="297" spans="1:8" s="465" customFormat="1" ht="17.100000000000001" customHeight="1" x14ac:dyDescent="0.25">
      <c r="A297" s="181">
        <v>2</v>
      </c>
      <c r="B297" s="466" t="s">
        <v>153</v>
      </c>
      <c r="C297" s="64">
        <f>'Office Minor'!C341</f>
        <v>210</v>
      </c>
      <c r="D297" s="64">
        <f>'Office Minor'!D341</f>
        <v>210.5</v>
      </c>
      <c r="E297" s="64">
        <f>'Office Minor'!E341</f>
        <v>104426.7</v>
      </c>
      <c r="F297" s="64">
        <f>'Office Minor'!F341</f>
        <v>112258702.5</v>
      </c>
      <c r="G297" s="64">
        <f>'Office Minor'!G341</f>
        <v>15664005</v>
      </c>
      <c r="H297" s="64">
        <f>'Office Minor'!H341</f>
        <v>2350</v>
      </c>
    </row>
    <row r="298" spans="1:8" s="465" customFormat="1" ht="17.100000000000001" customHeight="1" x14ac:dyDescent="0.25">
      <c r="A298" s="181">
        <v>3</v>
      </c>
      <c r="B298" s="466" t="s">
        <v>127</v>
      </c>
      <c r="C298" s="277">
        <f>'Office Minor'!C398</f>
        <v>69</v>
      </c>
      <c r="D298" s="277">
        <f>'Office Minor'!D398</f>
        <v>265.26</v>
      </c>
      <c r="E298" s="277">
        <f>'Office Minor'!E398</f>
        <v>1603721.94</v>
      </c>
      <c r="F298" s="277">
        <f>'Office Minor'!F398</f>
        <v>1924466328</v>
      </c>
      <c r="G298" s="277">
        <f>'Office Minor'!G398</f>
        <v>431242000</v>
      </c>
      <c r="H298" s="277">
        <f>'Office Minor'!H398</f>
        <v>758</v>
      </c>
    </row>
    <row r="299" spans="1:8" s="465" customFormat="1" ht="17.100000000000001" customHeight="1" x14ac:dyDescent="0.25">
      <c r="A299" s="181">
        <v>4</v>
      </c>
      <c r="B299" s="466" t="s">
        <v>119</v>
      </c>
      <c r="C299" s="223">
        <f>'Office Minor'!C614</f>
        <v>45</v>
      </c>
      <c r="D299" s="223">
        <f>'Office Minor'!D614</f>
        <v>1327.76</v>
      </c>
      <c r="E299" s="223">
        <f>'Office Minor'!E614</f>
        <v>1550067</v>
      </c>
      <c r="F299" s="223">
        <f>'Office Minor'!F614</f>
        <v>1860080400</v>
      </c>
      <c r="G299" s="223">
        <f>'Office Minor'!G614</f>
        <v>348729284</v>
      </c>
      <c r="H299" s="223">
        <f>'Office Minor'!H614</f>
        <v>250</v>
      </c>
    </row>
    <row r="300" spans="1:8" s="465" customFormat="1" ht="17.100000000000001" customHeight="1" x14ac:dyDescent="0.25">
      <c r="A300" s="181">
        <v>5</v>
      </c>
      <c r="B300" s="466" t="s">
        <v>118</v>
      </c>
      <c r="C300" s="333">
        <f>'Office Minor'!C464</f>
        <v>2</v>
      </c>
      <c r="D300" s="333">
        <f>'Office Minor'!D464</f>
        <v>2</v>
      </c>
      <c r="E300" s="333">
        <f>'Office Minor'!E464</f>
        <v>0</v>
      </c>
      <c r="F300" s="333">
        <f>'Office Minor'!F464</f>
        <v>0</v>
      </c>
      <c r="G300" s="333">
        <f>'Office Minor'!G464</f>
        <v>0</v>
      </c>
      <c r="H300" s="333">
        <f>'Office Minor'!H464</f>
        <v>0</v>
      </c>
    </row>
    <row r="301" spans="1:8" s="465" customFormat="1" ht="17.100000000000001" customHeight="1" x14ac:dyDescent="0.25">
      <c r="A301" s="181">
        <v>6</v>
      </c>
      <c r="B301" s="466" t="s">
        <v>637</v>
      </c>
      <c r="C301" s="333">
        <f>'Office Minor'!C476</f>
        <v>5</v>
      </c>
      <c r="D301" s="333">
        <f>'Office Minor'!D476</f>
        <v>119.01</v>
      </c>
      <c r="E301" s="333">
        <f>'Office Minor'!E476</f>
        <v>236138.67</v>
      </c>
      <c r="F301" s="333">
        <f>'Office Minor'!F476</f>
        <v>271559470.5</v>
      </c>
      <c r="G301" s="333">
        <f>'Office Minor'!G476</f>
        <v>15070401.300000001</v>
      </c>
      <c r="H301" s="333">
        <f>'Office Minor'!H476</f>
        <v>35</v>
      </c>
    </row>
    <row r="302" spans="1:8" s="465" customFormat="1" ht="17.100000000000001" customHeight="1" x14ac:dyDescent="0.25">
      <c r="A302" s="181">
        <v>7</v>
      </c>
      <c r="B302" s="466" t="s">
        <v>107</v>
      </c>
      <c r="C302" s="223">
        <f>'Office Minor'!C546</f>
        <v>0</v>
      </c>
      <c r="D302" s="223">
        <f>'Office Minor'!D546</f>
        <v>0</v>
      </c>
      <c r="E302" s="223">
        <f>'Office Minor'!E546</f>
        <v>0</v>
      </c>
      <c r="F302" s="223">
        <f>'Office Minor'!F546</f>
        <v>0</v>
      </c>
      <c r="G302" s="223">
        <f>'Office Minor'!G546</f>
        <v>0</v>
      </c>
      <c r="H302" s="223">
        <f>'Office Minor'!H546</f>
        <v>0</v>
      </c>
    </row>
    <row r="303" spans="1:8" s="465" customFormat="1" ht="17.100000000000001" customHeight="1" x14ac:dyDescent="0.25">
      <c r="A303" s="181">
        <v>8</v>
      </c>
      <c r="B303" s="466" t="s">
        <v>90</v>
      </c>
      <c r="C303" s="223">
        <f>'Office Minor'!C729</f>
        <v>30</v>
      </c>
      <c r="D303" s="223">
        <f>'Office Minor'!D729</f>
        <v>32.04</v>
      </c>
      <c r="E303" s="223">
        <f>'Office Minor'!E729</f>
        <v>364536.19</v>
      </c>
      <c r="F303" s="223">
        <f>'Office Minor'!F729</f>
        <v>400989809</v>
      </c>
      <c r="G303" s="223">
        <f>'Office Minor'!G729</f>
        <v>26645749</v>
      </c>
      <c r="H303" s="223">
        <f>'Office Minor'!H729</f>
        <v>520</v>
      </c>
    </row>
    <row r="304" spans="1:8" s="465" customFormat="1" ht="17.100000000000001" customHeight="1" x14ac:dyDescent="0.25">
      <c r="A304" s="1152" t="s">
        <v>49</v>
      </c>
      <c r="B304" s="1153"/>
      <c r="C304" s="280">
        <f>SUM(C296:C303)</f>
        <v>361</v>
      </c>
      <c r="D304" s="462">
        <f t="shared" ref="D304:H304" si="18">SUM(D296:D303)</f>
        <v>1956.57</v>
      </c>
      <c r="E304" s="280">
        <f t="shared" si="18"/>
        <v>4449671.5</v>
      </c>
      <c r="F304" s="280">
        <f t="shared" si="18"/>
        <v>5189674760</v>
      </c>
      <c r="G304" s="280">
        <f>SUM(G296:G303)</f>
        <v>867073913.29999995</v>
      </c>
      <c r="H304" s="280">
        <f t="shared" si="18"/>
        <v>5413</v>
      </c>
    </row>
    <row r="305" spans="1:8" s="465" customFormat="1" ht="17.100000000000001" customHeight="1" x14ac:dyDescent="0.25">
      <c r="A305" s="271"/>
      <c r="B305" s="271"/>
      <c r="C305" s="484"/>
      <c r="D305" s="485"/>
      <c r="E305" s="417"/>
      <c r="F305" s="484"/>
      <c r="G305" s="417"/>
      <c r="H305" s="417"/>
    </row>
    <row r="306" spans="1:8" s="465" customFormat="1" ht="17.100000000000001" customHeight="1" x14ac:dyDescent="0.25">
      <c r="A306" s="1177" t="s">
        <v>61</v>
      </c>
      <c r="B306" s="1177"/>
      <c r="C306" s="1177"/>
      <c r="D306" s="1177"/>
      <c r="E306" s="1177"/>
      <c r="F306" s="1177"/>
      <c r="G306" s="1177"/>
      <c r="H306" s="1177"/>
    </row>
    <row r="307" spans="1:8" s="465" customFormat="1" ht="17.100000000000001" customHeight="1" x14ac:dyDescent="0.25">
      <c r="A307" s="1155" t="s">
        <v>2</v>
      </c>
      <c r="B307" s="1150" t="s">
        <v>76</v>
      </c>
      <c r="C307" s="270" t="s">
        <v>4</v>
      </c>
      <c r="D307" s="270" t="s">
        <v>5</v>
      </c>
      <c r="E307" s="270" t="s">
        <v>6</v>
      </c>
      <c r="F307" s="270" t="s">
        <v>7</v>
      </c>
      <c r="G307" s="270" t="s">
        <v>8</v>
      </c>
      <c r="H307" s="270" t="s">
        <v>9</v>
      </c>
    </row>
    <row r="308" spans="1:8" s="465" customFormat="1" ht="17.100000000000001" customHeight="1" x14ac:dyDescent="0.25">
      <c r="A308" s="1156"/>
      <c r="B308" s="1151"/>
      <c r="C308" s="2" t="s">
        <v>10</v>
      </c>
      <c r="D308" s="2" t="s">
        <v>51</v>
      </c>
      <c r="E308" s="2" t="s">
        <v>78</v>
      </c>
      <c r="F308" s="53" t="s">
        <v>79</v>
      </c>
      <c r="G308" s="53" t="s">
        <v>79</v>
      </c>
      <c r="H308" s="2" t="s">
        <v>12</v>
      </c>
    </row>
    <row r="309" spans="1:8" s="465" customFormat="1" ht="17.100000000000001" customHeight="1" x14ac:dyDescent="0.25">
      <c r="A309" s="181">
        <v>1</v>
      </c>
      <c r="B309" s="466" t="s">
        <v>137</v>
      </c>
      <c r="C309" s="233">
        <f>'Office Minor'!C8</f>
        <v>197</v>
      </c>
      <c r="D309" s="233">
        <f>'Office Minor'!D8</f>
        <v>189.952</v>
      </c>
      <c r="E309" s="233">
        <f>'Office Minor'!E8</f>
        <v>502875.73</v>
      </c>
      <c r="F309" s="233">
        <f>'Office Minor'!F8</f>
        <v>930320100.5</v>
      </c>
      <c r="G309" s="233">
        <f>'Office Minor'!G8</f>
        <v>127349451</v>
      </c>
      <c r="H309" s="233">
        <f>'Office Minor'!H8</f>
        <v>1288</v>
      </c>
    </row>
    <row r="310" spans="1:8" s="465" customFormat="1" ht="17.100000000000001" customHeight="1" x14ac:dyDescent="0.25">
      <c r="A310" s="181">
        <v>2</v>
      </c>
      <c r="B310" s="466" t="s">
        <v>91</v>
      </c>
      <c r="C310" s="64">
        <f>'Office Minor'!C25</f>
        <v>18</v>
      </c>
      <c r="D310" s="64">
        <f>'Office Minor'!D25</f>
        <v>15.48</v>
      </c>
      <c r="E310" s="64">
        <f>'Office Minor'!E25</f>
        <v>24576.560000000001</v>
      </c>
      <c r="F310" s="64">
        <f>'Office Minor'!F25</f>
        <v>44237808</v>
      </c>
      <c r="G310" s="64">
        <f>'Office Minor'!G25</f>
        <v>6725479</v>
      </c>
      <c r="H310" s="64">
        <f>'Office Minor'!H25</f>
        <v>85</v>
      </c>
    </row>
    <row r="311" spans="1:8" s="465" customFormat="1" ht="17.100000000000001" customHeight="1" x14ac:dyDescent="0.25">
      <c r="A311" s="181">
        <v>3</v>
      </c>
      <c r="B311" s="466" t="s">
        <v>85</v>
      </c>
      <c r="C311" s="148">
        <f>'Office Minor'!C42</f>
        <v>134</v>
      </c>
      <c r="D311" s="148">
        <f>'Office Minor'!D42</f>
        <v>194.83</v>
      </c>
      <c r="E311" s="148">
        <f>'Office Minor'!E42</f>
        <v>2205219</v>
      </c>
      <c r="F311" s="148">
        <f>'Office Minor'!F42</f>
        <v>4079655150</v>
      </c>
      <c r="G311" s="148">
        <f>'Office Minor'!G42</f>
        <v>334949730</v>
      </c>
      <c r="H311" s="148">
        <f>'Office Minor'!H42</f>
        <v>1750</v>
      </c>
    </row>
    <row r="312" spans="1:8" s="465" customFormat="1" ht="17.100000000000001" customHeight="1" x14ac:dyDescent="0.25">
      <c r="A312" s="181">
        <v>4</v>
      </c>
      <c r="B312" s="466" t="s">
        <v>190</v>
      </c>
      <c r="C312" s="148">
        <f>'Office Minor'!C122</f>
        <v>1</v>
      </c>
      <c r="D312" s="148">
        <f>'Office Minor'!D122</f>
        <v>3</v>
      </c>
      <c r="E312" s="148">
        <f>'Office Minor'!E122</f>
        <v>0</v>
      </c>
      <c r="F312" s="148">
        <f>'Office Minor'!F122</f>
        <v>0</v>
      </c>
      <c r="G312" s="148">
        <f>'Office Minor'!G122</f>
        <v>300000</v>
      </c>
      <c r="H312" s="148">
        <f>'Office Minor'!H122</f>
        <v>0</v>
      </c>
    </row>
    <row r="313" spans="1:8" s="465" customFormat="1" ht="17.100000000000001" customHeight="1" x14ac:dyDescent="0.25">
      <c r="A313" s="181">
        <v>5</v>
      </c>
      <c r="B313" s="488" t="s">
        <v>144</v>
      </c>
      <c r="C313" s="181">
        <f>'Office Minor'!C60</f>
        <v>6</v>
      </c>
      <c r="D313" s="181">
        <f>'Office Minor'!D60</f>
        <v>20.85</v>
      </c>
      <c r="E313" s="181">
        <f>'Office Minor'!E60</f>
        <v>16620.54</v>
      </c>
      <c r="F313" s="181">
        <f>'Office Minor'!F60</f>
        <v>30747999</v>
      </c>
      <c r="G313" s="181">
        <f>'Office Minor'!G60</f>
        <v>385000</v>
      </c>
      <c r="H313" s="181">
        <f>'Office Minor'!H60</f>
        <v>155</v>
      </c>
    </row>
    <row r="314" spans="1:8" s="465" customFormat="1" ht="17.100000000000001" customHeight="1" x14ac:dyDescent="0.25">
      <c r="A314" s="181">
        <v>6</v>
      </c>
      <c r="B314" s="466" t="s">
        <v>149</v>
      </c>
      <c r="C314" s="148">
        <f>'Office Minor'!C74</f>
        <v>89</v>
      </c>
      <c r="D314" s="148">
        <f>'Office Minor'!D74</f>
        <v>150.77000000000001</v>
      </c>
      <c r="E314" s="148">
        <f>'Office Minor'!E74</f>
        <v>889716.54</v>
      </c>
      <c r="F314" s="148">
        <f>'Office Minor'!F74</f>
        <v>1601489772</v>
      </c>
      <c r="G314" s="148">
        <f>'Office Minor'!G74</f>
        <v>255455266.43000001</v>
      </c>
      <c r="H314" s="148">
        <f>'Office Minor'!H74</f>
        <v>1020</v>
      </c>
    </row>
    <row r="315" spans="1:8" s="465" customFormat="1" ht="17.100000000000001" customHeight="1" x14ac:dyDescent="0.25">
      <c r="A315" s="181">
        <v>7</v>
      </c>
      <c r="B315" s="466" t="s">
        <v>80</v>
      </c>
      <c r="C315" s="148">
        <f>'Office Minor'!C175</f>
        <v>26</v>
      </c>
      <c r="D315" s="148" t="str">
        <f>'Office Minor'!D175</f>
        <v>40..8</v>
      </c>
      <c r="E315" s="148">
        <f>'Office Minor'!E175</f>
        <v>55734.06</v>
      </c>
      <c r="F315" s="148">
        <f>'Office Minor'!F175</f>
        <v>103108011</v>
      </c>
      <c r="G315" s="148">
        <f>'Office Minor'!G175</f>
        <v>9117305</v>
      </c>
      <c r="H315" s="148">
        <f>'Office Minor'!H175</f>
        <v>95</v>
      </c>
    </row>
    <row r="316" spans="1:8" s="465" customFormat="1" ht="17.100000000000001" customHeight="1" x14ac:dyDescent="0.25">
      <c r="A316" s="181">
        <v>8</v>
      </c>
      <c r="B316" s="466" t="s">
        <v>141</v>
      </c>
      <c r="C316" s="391">
        <f>'Office Minor'!C216</f>
        <v>11</v>
      </c>
      <c r="D316" s="391">
        <f>'Office Minor'!D216</f>
        <v>31.82</v>
      </c>
      <c r="E316" s="391">
        <f>'Office Minor'!E216</f>
        <v>320014.40999999997</v>
      </c>
      <c r="F316" s="391">
        <f>'Office Minor'!F216</f>
        <v>48002161.5</v>
      </c>
      <c r="G316" s="391">
        <f>'Office Minor'!G216</f>
        <v>14692232</v>
      </c>
      <c r="H316" s="391">
        <f>'Office Minor'!H216</f>
        <v>45</v>
      </c>
    </row>
    <row r="317" spans="1:8" s="465" customFormat="1" ht="17.100000000000001" customHeight="1" x14ac:dyDescent="0.25">
      <c r="A317" s="181">
        <v>9</v>
      </c>
      <c r="B317" s="466" t="s">
        <v>103</v>
      </c>
      <c r="C317" s="148">
        <f>'Office Minor'!C255</f>
        <v>0</v>
      </c>
      <c r="D317" s="148">
        <f>'Office Minor'!D255</f>
        <v>0</v>
      </c>
      <c r="E317" s="148">
        <f>'Office Minor'!E255</f>
        <v>855</v>
      </c>
      <c r="F317" s="148">
        <f>'Office Minor'!F255</f>
        <v>1282500</v>
      </c>
      <c r="G317" s="148">
        <f>'Office Minor'!G255</f>
        <v>1670197</v>
      </c>
      <c r="H317" s="148">
        <f>'Office Minor'!H255</f>
        <v>59</v>
      </c>
    </row>
    <row r="318" spans="1:8" s="465" customFormat="1" ht="17.100000000000001" customHeight="1" x14ac:dyDescent="0.25">
      <c r="A318" s="181">
        <v>10</v>
      </c>
      <c r="B318" s="466" t="s">
        <v>376</v>
      </c>
      <c r="C318" s="148">
        <f>'Office Minor'!C231</f>
        <v>15</v>
      </c>
      <c r="D318" s="148">
        <f>'Office Minor'!D231</f>
        <v>37.17</v>
      </c>
      <c r="E318" s="148">
        <f>'Office Minor'!E231</f>
        <v>7927.76</v>
      </c>
      <c r="F318" s="148">
        <f>'Office Minor'!F231</f>
        <v>14666356</v>
      </c>
      <c r="G318" s="148">
        <f>'Office Minor'!G231</f>
        <v>6214159</v>
      </c>
      <c r="H318" s="148">
        <f>'Office Minor'!H231</f>
        <v>6</v>
      </c>
    </row>
    <row r="319" spans="1:8" s="465" customFormat="1" ht="17.100000000000001" customHeight="1" x14ac:dyDescent="0.25">
      <c r="A319" s="181">
        <v>11</v>
      </c>
      <c r="B319" s="466" t="s">
        <v>109</v>
      </c>
      <c r="C319" s="148">
        <f>'Office Minor'!C271</f>
        <v>2</v>
      </c>
      <c r="D319" s="148">
        <f>'Office Minor'!D271</f>
        <v>5.2957999999999998</v>
      </c>
      <c r="E319" s="148">
        <f>'Office Minor'!E271</f>
        <v>3957</v>
      </c>
      <c r="F319" s="148">
        <f>'Office Minor'!F271</f>
        <v>7122600</v>
      </c>
      <c r="G319" s="148">
        <f>'Office Minor'!G271</f>
        <v>733200</v>
      </c>
      <c r="H319" s="148">
        <f>'Office Minor'!H271</f>
        <v>5</v>
      </c>
    </row>
    <row r="320" spans="1:8" s="465" customFormat="1" ht="17.100000000000001" customHeight="1" x14ac:dyDescent="0.25">
      <c r="A320" s="181">
        <v>12</v>
      </c>
      <c r="B320" s="466" t="s">
        <v>153</v>
      </c>
      <c r="C320" s="181">
        <f>'Office Minor'!C340</f>
        <v>43</v>
      </c>
      <c r="D320" s="181">
        <f>'Office Minor'!D340</f>
        <v>150.6</v>
      </c>
      <c r="E320" s="181">
        <f>'Office Minor'!E340</f>
        <v>39416.089999999997</v>
      </c>
      <c r="F320" s="181">
        <f>'Office Minor'!F340</f>
        <v>72919766.5</v>
      </c>
      <c r="G320" s="181">
        <f>'Office Minor'!G340</f>
        <v>12613148.800000001</v>
      </c>
      <c r="H320" s="181">
        <f>'Office Minor'!H340</f>
        <v>230</v>
      </c>
    </row>
    <row r="321" spans="1:8" s="465" customFormat="1" ht="17.100000000000001" customHeight="1" x14ac:dyDescent="0.25">
      <c r="A321" s="181">
        <v>13</v>
      </c>
      <c r="B321" s="466" t="s">
        <v>86</v>
      </c>
      <c r="C321" s="148">
        <f>'Office Minor'!C361</f>
        <v>17</v>
      </c>
      <c r="D321" s="148">
        <f>'Office Minor'!D361</f>
        <v>35.08</v>
      </c>
      <c r="E321" s="148">
        <f>'Office Minor'!E361</f>
        <v>40158.629999999997</v>
      </c>
      <c r="F321" s="148">
        <f>'Office Minor'!F361</f>
        <v>74293465.5</v>
      </c>
      <c r="G321" s="148">
        <f>'Office Minor'!G361</f>
        <v>12598212</v>
      </c>
      <c r="H321" s="148">
        <f>'Office Minor'!H361</f>
        <v>135</v>
      </c>
    </row>
    <row r="322" spans="1:8" s="465" customFormat="1" ht="17.100000000000001" customHeight="1" x14ac:dyDescent="0.25">
      <c r="A322" s="181">
        <v>14</v>
      </c>
      <c r="B322" s="466" t="s">
        <v>83</v>
      </c>
      <c r="C322" s="155">
        <f>'Office Minor'!C411</f>
        <v>9</v>
      </c>
      <c r="D322" s="155">
        <f>'Office Minor'!D411</f>
        <v>21.481999999999999</v>
      </c>
      <c r="E322" s="155">
        <f>'Office Minor'!E411</f>
        <v>1323</v>
      </c>
      <c r="F322" s="155">
        <f>'Office Minor'!F411</f>
        <v>2447550</v>
      </c>
      <c r="G322" s="155">
        <f>'Office Minor'!G411</f>
        <v>597000</v>
      </c>
      <c r="H322" s="155">
        <f>'Office Minor'!H411</f>
        <v>21</v>
      </c>
    </row>
    <row r="323" spans="1:8" s="465" customFormat="1" ht="17.100000000000001" customHeight="1" x14ac:dyDescent="0.25">
      <c r="A323" s="181">
        <v>15</v>
      </c>
      <c r="B323" s="466" t="s">
        <v>87</v>
      </c>
      <c r="C323" s="181">
        <f>'Office Minor'!C477</f>
        <v>11</v>
      </c>
      <c r="D323" s="181">
        <f>'Office Minor'!D477</f>
        <v>17.46</v>
      </c>
      <c r="E323" s="181">
        <f>'Office Minor'!E477</f>
        <v>119051.18</v>
      </c>
      <c r="F323" s="181">
        <f>'Office Minor'!F477</f>
        <v>220244683</v>
      </c>
      <c r="G323" s="181">
        <f>'Office Minor'!G477</f>
        <v>10534444.1</v>
      </c>
      <c r="H323" s="181">
        <f>'Office Minor'!H477</f>
        <v>80</v>
      </c>
    </row>
    <row r="324" spans="1:8" s="465" customFormat="1" ht="17.100000000000001" customHeight="1" x14ac:dyDescent="0.25">
      <c r="A324" s="181">
        <v>16</v>
      </c>
      <c r="B324" s="466" t="s">
        <v>123</v>
      </c>
      <c r="C324" s="148">
        <f>'Office Minor'!C498</f>
        <v>0</v>
      </c>
      <c r="D324" s="148">
        <f>'Office Minor'!D498</f>
        <v>0</v>
      </c>
      <c r="E324" s="148">
        <f>'Office Minor'!E498</f>
        <v>2321113</v>
      </c>
      <c r="F324" s="148">
        <f>'Office Minor'!F498</f>
        <v>4294059050</v>
      </c>
      <c r="G324" s="148">
        <f>'Office Minor'!G498</f>
        <v>408822000</v>
      </c>
      <c r="H324" s="148">
        <f>'Office Minor'!H498</f>
        <v>10700</v>
      </c>
    </row>
    <row r="325" spans="1:8" s="465" customFormat="1" ht="17.100000000000001" customHeight="1" x14ac:dyDescent="0.25">
      <c r="A325" s="181">
        <v>17</v>
      </c>
      <c r="B325" s="466" t="s">
        <v>106</v>
      </c>
      <c r="C325" s="181">
        <f>'Office Minor'!C512</f>
        <v>0</v>
      </c>
      <c r="D325" s="181">
        <f>'Office Minor'!D512</f>
        <v>0</v>
      </c>
      <c r="E325" s="181">
        <f>'Office Minor'!E512</f>
        <v>0</v>
      </c>
      <c r="F325" s="181">
        <f>'Office Minor'!F512</f>
        <v>0</v>
      </c>
      <c r="G325" s="181">
        <f>'Office Minor'!G512</f>
        <v>0</v>
      </c>
      <c r="H325" s="181">
        <f>'Office Minor'!H512</f>
        <v>0</v>
      </c>
    </row>
    <row r="326" spans="1:8" s="465" customFormat="1" ht="17.100000000000001" customHeight="1" x14ac:dyDescent="0.25">
      <c r="A326" s="181">
        <v>18</v>
      </c>
      <c r="B326" s="466" t="s">
        <v>107</v>
      </c>
      <c r="C326" s="181">
        <f>'Office Minor'!C548</f>
        <v>13</v>
      </c>
      <c r="D326" s="181">
        <f>'Office Minor'!D548</f>
        <v>46.39</v>
      </c>
      <c r="E326" s="181">
        <f>'Office Minor'!E548</f>
        <v>2257</v>
      </c>
      <c r="F326" s="181">
        <f>'Office Minor'!F548</f>
        <v>4175450</v>
      </c>
      <c r="G326" s="181">
        <f>'Office Minor'!G548</f>
        <v>4594004</v>
      </c>
      <c r="H326" s="181">
        <f>'Office Minor'!H548</f>
        <v>2</v>
      </c>
    </row>
    <row r="327" spans="1:8" s="465" customFormat="1" ht="17.100000000000001" customHeight="1" x14ac:dyDescent="0.25">
      <c r="A327" s="181">
        <v>19</v>
      </c>
      <c r="B327" s="466" t="s">
        <v>88</v>
      </c>
      <c r="C327" s="148">
        <f>'Office Minor'!C526</f>
        <v>17</v>
      </c>
      <c r="D327" s="148">
        <f>'Office Minor'!D526</f>
        <v>17.07</v>
      </c>
      <c r="E327" s="148">
        <f>'Office Minor'!E526</f>
        <v>119301.98</v>
      </c>
      <c r="F327" s="148">
        <f>'Office Minor'!F526</f>
        <v>232638861</v>
      </c>
      <c r="G327" s="148">
        <f>'Office Minor'!G526</f>
        <v>9829412</v>
      </c>
      <c r="H327" s="148">
        <f>'Office Minor'!H526</f>
        <v>150</v>
      </c>
    </row>
    <row r="328" spans="1:8" s="465" customFormat="1" ht="17.100000000000001" customHeight="1" x14ac:dyDescent="0.25">
      <c r="A328" s="181">
        <v>20</v>
      </c>
      <c r="B328" s="234" t="s">
        <v>110</v>
      </c>
      <c r="C328" s="148">
        <f>'Office Minor'!C562</f>
        <v>17</v>
      </c>
      <c r="D328" s="148">
        <f>'Office Minor'!D562</f>
        <v>33</v>
      </c>
      <c r="E328" s="148">
        <f>'Office Minor'!E562</f>
        <v>571211.1</v>
      </c>
      <c r="F328" s="148">
        <f>'Office Minor'!F562</f>
        <v>1028179980</v>
      </c>
      <c r="G328" s="148">
        <f>'Office Minor'!G562</f>
        <v>29832386.050000001</v>
      </c>
      <c r="H328" s="148">
        <f>'Office Minor'!H562</f>
        <v>140</v>
      </c>
    </row>
    <row r="329" spans="1:8" s="465" customFormat="1" ht="17.100000000000001" customHeight="1" x14ac:dyDescent="0.25">
      <c r="A329" s="181">
        <v>21</v>
      </c>
      <c r="B329" s="466" t="s">
        <v>97</v>
      </c>
      <c r="C329" s="64">
        <f>'Office Minor'!C581</f>
        <v>503</v>
      </c>
      <c r="D329" s="64">
        <f>'Office Minor'!D581</f>
        <v>723.07</v>
      </c>
      <c r="E329" s="64">
        <f>'Office Minor'!E581</f>
        <v>2004891.42</v>
      </c>
      <c r="F329" s="64">
        <f>'Office Minor'!F581</f>
        <v>3709049127</v>
      </c>
      <c r="G329" s="64">
        <f>'Office Minor'!G581</f>
        <v>1345486032</v>
      </c>
      <c r="H329" s="64">
        <f>'Office Minor'!H581</f>
        <v>2900</v>
      </c>
    </row>
    <row r="330" spans="1:8" s="465" customFormat="1" ht="17.100000000000001" customHeight="1" x14ac:dyDescent="0.25">
      <c r="A330" s="181">
        <v>22</v>
      </c>
      <c r="B330" s="466" t="s">
        <v>89</v>
      </c>
      <c r="C330" s="148">
        <f>'Office Minor'!C596</f>
        <v>261</v>
      </c>
      <c r="D330" s="148">
        <f>'Office Minor'!D596</f>
        <v>316.64729999999997</v>
      </c>
      <c r="E330" s="148">
        <f>'Office Minor'!E596</f>
        <v>1932780.13</v>
      </c>
      <c r="F330" s="148">
        <f>'Office Minor'!F596</f>
        <v>3479004238.7610002</v>
      </c>
      <c r="G330" s="148">
        <f>'Office Minor'!G596</f>
        <v>171528000</v>
      </c>
      <c r="H330" s="148">
        <f>'Office Minor'!H596</f>
        <v>2046</v>
      </c>
    </row>
    <row r="331" spans="1:8" s="465" customFormat="1" ht="17.100000000000001" customHeight="1" x14ac:dyDescent="0.25">
      <c r="A331" s="181">
        <v>23</v>
      </c>
      <c r="B331" s="234" t="s">
        <v>375</v>
      </c>
      <c r="C331" s="225">
        <f>'Office Minor'!C687</f>
        <v>80</v>
      </c>
      <c r="D331" s="225">
        <f>'Office Minor'!D687</f>
        <v>144.96</v>
      </c>
      <c r="E331" s="225">
        <f>'Office Minor'!E687</f>
        <v>671429.72</v>
      </c>
      <c r="F331" s="225">
        <f>'Office Minor'!F687</f>
        <v>1242144982</v>
      </c>
      <c r="G331" s="225">
        <f>'Office Minor'!G687</f>
        <v>205731963</v>
      </c>
      <c r="H331" s="225">
        <f>'Office Minor'!H687</f>
        <v>640</v>
      </c>
    </row>
    <row r="332" spans="1:8" s="465" customFormat="1" ht="17.100000000000001" customHeight="1" x14ac:dyDescent="0.25">
      <c r="A332" s="181">
        <v>24</v>
      </c>
      <c r="B332" s="466" t="s">
        <v>98</v>
      </c>
      <c r="C332" s="64">
        <f>'Office Minor'!C652</f>
        <v>41</v>
      </c>
      <c r="D332" s="64">
        <f>'Office Minor'!D652</f>
        <v>69.11</v>
      </c>
      <c r="E332" s="64">
        <f>'Office Minor'!E652</f>
        <v>72149.929999999993</v>
      </c>
      <c r="F332" s="64">
        <f>'Office Minor'!F652</f>
        <v>127077270.5</v>
      </c>
      <c r="G332" s="64">
        <f>'Office Minor'!G652</f>
        <v>18928061</v>
      </c>
      <c r="H332" s="64">
        <f>'Office Minor'!H652</f>
        <v>75</v>
      </c>
    </row>
    <row r="333" spans="1:8" s="465" customFormat="1" ht="17.100000000000001" customHeight="1" x14ac:dyDescent="0.25">
      <c r="A333" s="181">
        <v>25</v>
      </c>
      <c r="B333" s="466" t="s">
        <v>99</v>
      </c>
      <c r="C333" s="181">
        <f>'Office Minor'!C703</f>
        <v>9</v>
      </c>
      <c r="D333" s="181">
        <f>'Office Minor'!D703</f>
        <v>479.63</v>
      </c>
      <c r="E333" s="181">
        <f>'Office Minor'!E703</f>
        <v>92239.55</v>
      </c>
      <c r="F333" s="181">
        <f>'Office Minor'!F703</f>
        <v>170643167.5</v>
      </c>
      <c r="G333" s="181">
        <f>'Office Minor'!G703</f>
        <v>29014421.75</v>
      </c>
      <c r="H333" s="181">
        <f>'Office Minor'!H703</f>
        <v>75</v>
      </c>
    </row>
    <row r="334" spans="1:8" s="465" customFormat="1" ht="17.100000000000001" customHeight="1" x14ac:dyDescent="0.25">
      <c r="A334" s="181">
        <v>26</v>
      </c>
      <c r="B334" s="466" t="s">
        <v>90</v>
      </c>
      <c r="C334" s="223">
        <f>'Office Minor'!C726</f>
        <v>80</v>
      </c>
      <c r="D334" s="223">
        <f>'Office Minor'!D726</f>
        <v>82.05</v>
      </c>
      <c r="E334" s="223">
        <f>'Office Minor'!E726</f>
        <v>680263.06</v>
      </c>
      <c r="F334" s="223">
        <f>'Office Minor'!F726</f>
        <v>1258486661</v>
      </c>
      <c r="G334" s="223">
        <f>'Office Minor'!G726</f>
        <v>95081181</v>
      </c>
      <c r="H334" s="223">
        <f>'Office Minor'!H726</f>
        <v>1350</v>
      </c>
    </row>
    <row r="335" spans="1:8" s="465" customFormat="1" ht="17.100000000000001" customHeight="1" x14ac:dyDescent="0.25">
      <c r="A335" s="181">
        <v>27</v>
      </c>
      <c r="B335" s="466" t="s">
        <v>138</v>
      </c>
      <c r="C335" s="155">
        <f>'Office Minor'!C744</f>
        <v>1</v>
      </c>
      <c r="D335" s="155">
        <f>'Office Minor'!D744</f>
        <v>1</v>
      </c>
      <c r="E335" s="155">
        <f>'Office Minor'!E744</f>
        <v>0</v>
      </c>
      <c r="F335" s="155">
        <f>'Office Minor'!F744</f>
        <v>0</v>
      </c>
      <c r="G335" s="155">
        <f>'Office Minor'!G744</f>
        <v>0</v>
      </c>
      <c r="H335" s="155">
        <f>'Office Minor'!H744</f>
        <v>0</v>
      </c>
    </row>
    <row r="336" spans="1:8" s="465" customFormat="1" ht="17.100000000000001" customHeight="1" x14ac:dyDescent="0.25">
      <c r="A336" s="181">
        <v>28</v>
      </c>
      <c r="B336" s="466" t="s">
        <v>82</v>
      </c>
      <c r="C336" s="148">
        <f>'Office Minor'!C788</f>
        <v>65</v>
      </c>
      <c r="D336" s="148">
        <f>'Office Minor'!D788</f>
        <v>84.31</v>
      </c>
      <c r="E336" s="148">
        <f>'Office Minor'!E788</f>
        <v>180226.77</v>
      </c>
      <c r="F336" s="148">
        <f>'Office Minor'!F788</f>
        <v>333419524.5</v>
      </c>
      <c r="G336" s="148">
        <f>'Office Minor'!G788</f>
        <v>59109608</v>
      </c>
      <c r="H336" s="148">
        <f>'Office Minor'!H788</f>
        <v>595</v>
      </c>
    </row>
    <row r="337" spans="1:8" s="465" customFormat="1" ht="17.100000000000001" customHeight="1" x14ac:dyDescent="0.25">
      <c r="A337" s="1152" t="s">
        <v>49</v>
      </c>
      <c r="B337" s="1153"/>
      <c r="C337" s="280">
        <f>SUM(C309:C336)</f>
        <v>1666</v>
      </c>
      <c r="D337" s="462">
        <f t="shared" ref="D337:H337" si="19">SUM(D309:D336)</f>
        <v>2871.0271000000007</v>
      </c>
      <c r="E337" s="463">
        <f t="shared" si="19"/>
        <v>12875309.16</v>
      </c>
      <c r="F337" s="280">
        <f t="shared" si="19"/>
        <v>23109416235.261002</v>
      </c>
      <c r="G337" s="463">
        <f>SUM(G309:G336)</f>
        <v>3171891893.1300001</v>
      </c>
      <c r="H337" s="463">
        <f t="shared" si="19"/>
        <v>23647</v>
      </c>
    </row>
    <row r="338" spans="1:8" s="465" customFormat="1" ht="17.100000000000001" customHeight="1" x14ac:dyDescent="0.25">
      <c r="A338" s="271"/>
      <c r="B338" s="271"/>
      <c r="C338" s="484"/>
      <c r="D338" s="485"/>
      <c r="E338" s="417"/>
      <c r="F338" s="484"/>
      <c r="G338" s="417"/>
      <c r="H338" s="417"/>
    </row>
    <row r="339" spans="1:8" s="465" customFormat="1" ht="17.100000000000001" customHeight="1" x14ac:dyDescent="0.25">
      <c r="A339" s="1177" t="s">
        <v>145</v>
      </c>
      <c r="B339" s="1177"/>
      <c r="C339" s="1177"/>
      <c r="D339" s="1177"/>
      <c r="E339" s="1177"/>
      <c r="F339" s="1177"/>
      <c r="G339" s="1177"/>
      <c r="H339" s="1177"/>
    </row>
    <row r="340" spans="1:8" s="465" customFormat="1" ht="17.100000000000001" customHeight="1" x14ac:dyDescent="0.25">
      <c r="A340" s="1155" t="s">
        <v>2</v>
      </c>
      <c r="B340" s="1150" t="s">
        <v>76</v>
      </c>
      <c r="C340" s="270" t="s">
        <v>4</v>
      </c>
      <c r="D340" s="270" t="s">
        <v>5</v>
      </c>
      <c r="E340" s="270" t="s">
        <v>6</v>
      </c>
      <c r="F340" s="270" t="s">
        <v>7</v>
      </c>
      <c r="G340" s="270" t="s">
        <v>8</v>
      </c>
      <c r="H340" s="270" t="s">
        <v>9</v>
      </c>
    </row>
    <row r="341" spans="1:8" s="465" customFormat="1" ht="17.100000000000001" customHeight="1" x14ac:dyDescent="0.25">
      <c r="A341" s="1156"/>
      <c r="B341" s="1151"/>
      <c r="C341" s="2" t="s">
        <v>10</v>
      </c>
      <c r="D341" s="2" t="s">
        <v>51</v>
      </c>
      <c r="E341" s="2" t="s">
        <v>78</v>
      </c>
      <c r="F341" s="53" t="s">
        <v>79</v>
      </c>
      <c r="G341" s="53" t="s">
        <v>79</v>
      </c>
      <c r="H341" s="2" t="s">
        <v>12</v>
      </c>
    </row>
    <row r="342" spans="1:8" s="465" customFormat="1" ht="17.100000000000001" customHeight="1" x14ac:dyDescent="0.25">
      <c r="A342" s="181">
        <v>1</v>
      </c>
      <c r="B342" s="466" t="s">
        <v>91</v>
      </c>
      <c r="C342" s="64">
        <f>'Office Minor'!C27</f>
        <v>208</v>
      </c>
      <c r="D342" s="64">
        <f>'Office Minor'!D27</f>
        <v>226.7</v>
      </c>
      <c r="E342" s="64">
        <f>'Office Minor'!E27</f>
        <v>1983029</v>
      </c>
      <c r="F342" s="64">
        <f>'Office Minor'!F27</f>
        <v>386690629.69999999</v>
      </c>
      <c r="G342" s="64">
        <f>'Office Minor'!G27</f>
        <v>76189421</v>
      </c>
      <c r="H342" s="64">
        <f>'Office Minor'!H27</f>
        <v>650</v>
      </c>
    </row>
    <row r="343" spans="1:8" s="465" customFormat="1" ht="17.100000000000001" customHeight="1" x14ac:dyDescent="0.25">
      <c r="A343" s="181">
        <v>2</v>
      </c>
      <c r="B343" s="466" t="s">
        <v>150</v>
      </c>
      <c r="C343" s="353">
        <f>'Office Minor'!C106</f>
        <v>370</v>
      </c>
      <c r="D343" s="353">
        <f>'Office Minor'!D106</f>
        <v>387.66</v>
      </c>
      <c r="E343" s="353">
        <f>'Office Minor'!E106</f>
        <v>4995144.1900000004</v>
      </c>
      <c r="F343" s="353">
        <f>'Office Minor'!F106</f>
        <v>974053117</v>
      </c>
      <c r="G343" s="353">
        <f>'Office Minor'!G106</f>
        <v>222623851.90000001</v>
      </c>
      <c r="H343" s="353">
        <f>'Office Minor'!H106</f>
        <v>2850</v>
      </c>
    </row>
    <row r="344" spans="1:8" s="465" customFormat="1" ht="17.100000000000001" customHeight="1" x14ac:dyDescent="0.25">
      <c r="A344" s="181">
        <v>3</v>
      </c>
      <c r="B344" s="466" t="s">
        <v>190</v>
      </c>
      <c r="C344" s="181">
        <f>'Office Minor'!C124</f>
        <v>55</v>
      </c>
      <c r="D344" s="181">
        <f>'Office Minor'!D124</f>
        <v>56.58</v>
      </c>
      <c r="E344" s="181">
        <f>'Office Minor'!E124</f>
        <v>414273</v>
      </c>
      <c r="F344" s="181">
        <f>'Office Minor'!F124</f>
        <v>80783235</v>
      </c>
      <c r="G344" s="181">
        <f>'Office Minor'!G124</f>
        <v>14499555</v>
      </c>
      <c r="H344" s="181">
        <f>'Office Minor'!H124</f>
        <v>104</v>
      </c>
    </row>
    <row r="345" spans="1:8" s="465" customFormat="1" ht="17.100000000000001" customHeight="1" x14ac:dyDescent="0.25">
      <c r="A345" s="181">
        <v>4</v>
      </c>
      <c r="B345" s="466" t="s">
        <v>90</v>
      </c>
      <c r="C345" s="223">
        <f>'Office Minor'!C730</f>
        <v>117</v>
      </c>
      <c r="D345" s="223">
        <f>'Office Minor'!D730</f>
        <v>127.45</v>
      </c>
      <c r="E345" s="223">
        <f>'Office Minor'!E730</f>
        <v>1238707.8999999999</v>
      </c>
      <c r="F345" s="223">
        <f>'Office Minor'!F730</f>
        <v>241548041</v>
      </c>
      <c r="G345" s="223">
        <f>'Office Minor'!G730</f>
        <v>42938249</v>
      </c>
      <c r="H345" s="223">
        <f>'Office Minor'!H730</f>
        <v>762</v>
      </c>
    </row>
    <row r="346" spans="1:8" s="465" customFormat="1" ht="17.100000000000001" customHeight="1" x14ac:dyDescent="0.25">
      <c r="A346" s="181">
        <v>5</v>
      </c>
      <c r="B346" s="466" t="s">
        <v>137</v>
      </c>
      <c r="C346" s="233">
        <f>'Office Minor'!C10</f>
        <v>12</v>
      </c>
      <c r="D346" s="233">
        <f>'Office Minor'!D10</f>
        <v>12.2034</v>
      </c>
      <c r="E346" s="233">
        <f>'Office Minor'!E10</f>
        <v>490163.72</v>
      </c>
      <c r="F346" s="233">
        <f>'Office Minor'!F10</f>
        <v>95581925.400000006</v>
      </c>
      <c r="G346" s="233">
        <f>'Office Minor'!G10</f>
        <v>23786694</v>
      </c>
      <c r="H346" s="233">
        <f>'Office Minor'!H10</f>
        <v>30</v>
      </c>
    </row>
    <row r="347" spans="1:8" s="465" customFormat="1" ht="17.100000000000001" customHeight="1" x14ac:dyDescent="0.25">
      <c r="A347" s="181">
        <v>6</v>
      </c>
      <c r="B347" s="466" t="s">
        <v>85</v>
      </c>
      <c r="C347" s="148">
        <f>'Office Minor'!C43</f>
        <v>164</v>
      </c>
      <c r="D347" s="148">
        <f>'Office Minor'!D43</f>
        <v>154.69</v>
      </c>
      <c r="E347" s="148">
        <f>'Office Minor'!E43</f>
        <v>3799044</v>
      </c>
      <c r="F347" s="148">
        <f>'Office Minor'!F43</f>
        <v>740813580</v>
      </c>
      <c r="G347" s="148">
        <f>'Office Minor'!G43</f>
        <v>167157936</v>
      </c>
      <c r="H347" s="148">
        <f>'Office Minor'!H43</f>
        <v>1300</v>
      </c>
    </row>
    <row r="348" spans="1:8" s="465" customFormat="1" ht="17.100000000000001" customHeight="1" x14ac:dyDescent="0.25">
      <c r="A348" s="181">
        <v>7</v>
      </c>
      <c r="B348" s="466" t="s">
        <v>139</v>
      </c>
      <c r="C348" s="223">
        <f>'Office Minor'!C90</f>
        <v>41</v>
      </c>
      <c r="D348" s="223">
        <f>'Office Minor'!D90</f>
        <v>41.644300000000001</v>
      </c>
      <c r="E348" s="223">
        <f>'Office Minor'!E90</f>
        <v>428544.71</v>
      </c>
      <c r="F348" s="223">
        <f>'Office Minor'!F90</f>
        <v>83566218.450000003</v>
      </c>
      <c r="G348" s="223">
        <f>'Office Minor'!G90</f>
        <v>134316505</v>
      </c>
      <c r="H348" s="223">
        <f>'Office Minor'!H90</f>
        <v>118</v>
      </c>
    </row>
    <row r="349" spans="1:8" s="465" customFormat="1" ht="17.100000000000001" customHeight="1" x14ac:dyDescent="0.25">
      <c r="A349" s="181">
        <v>8</v>
      </c>
      <c r="B349" s="488" t="s">
        <v>144</v>
      </c>
      <c r="C349" s="256">
        <f>'Office Minor'!C62</f>
        <v>92</v>
      </c>
      <c r="D349" s="256">
        <f>'Office Minor'!D62</f>
        <v>97.29</v>
      </c>
      <c r="E349" s="256">
        <f>'Office Minor'!E62</f>
        <v>1918124.57</v>
      </c>
      <c r="F349" s="256">
        <f>'Office Minor'!F62</f>
        <v>374034291.19999999</v>
      </c>
      <c r="G349" s="256">
        <f>'Office Minor'!G62</f>
        <v>318061952</v>
      </c>
      <c r="H349" s="256">
        <f>'Office Minor'!H62</f>
        <v>11200</v>
      </c>
    </row>
    <row r="350" spans="1:8" s="465" customFormat="1" ht="17.100000000000001" customHeight="1" x14ac:dyDescent="0.25">
      <c r="A350" s="181">
        <v>9</v>
      </c>
      <c r="B350" s="466" t="s">
        <v>149</v>
      </c>
      <c r="C350" s="148">
        <f>'Office Minor'!C76</f>
        <v>57</v>
      </c>
      <c r="D350" s="148">
        <f>'Office Minor'!D76</f>
        <v>59.68</v>
      </c>
      <c r="E350" s="148">
        <f>'Office Minor'!E76</f>
        <v>496940.99</v>
      </c>
      <c r="F350" s="148">
        <f>'Office Minor'!F76</f>
        <v>96903493.049999997</v>
      </c>
      <c r="G350" s="148">
        <f>'Office Minor'!G76</f>
        <v>35930537.299999997</v>
      </c>
      <c r="H350" s="148">
        <f>'Office Minor'!H76</f>
        <v>350</v>
      </c>
    </row>
    <row r="351" spans="1:8" s="465" customFormat="1" ht="17.100000000000001" customHeight="1" x14ac:dyDescent="0.25">
      <c r="A351" s="181">
        <v>10</v>
      </c>
      <c r="B351" s="466" t="s">
        <v>140</v>
      </c>
      <c r="C351" s="64">
        <f>'Office Minor'!C142</f>
        <v>2</v>
      </c>
      <c r="D351" s="64">
        <f>'Office Minor'!D142</f>
        <v>2</v>
      </c>
      <c r="E351" s="64">
        <f>'Office Minor'!E142</f>
        <v>14610</v>
      </c>
      <c r="F351" s="64">
        <f>'Office Minor'!F142</f>
        <v>2922000</v>
      </c>
      <c r="G351" s="64">
        <f>'Office Minor'!G142</f>
        <v>860000</v>
      </c>
      <c r="H351" s="64">
        <f>'Office Minor'!H142</f>
        <v>10</v>
      </c>
    </row>
    <row r="352" spans="1:8" s="465" customFormat="1" ht="17.100000000000001" customHeight="1" x14ac:dyDescent="0.25">
      <c r="A352" s="181">
        <v>11</v>
      </c>
      <c r="B352" s="466" t="s">
        <v>112</v>
      </c>
      <c r="C352" s="215">
        <f>'Office Minor'!C156</f>
        <v>407</v>
      </c>
      <c r="D352" s="215">
        <f>'Office Minor'!D156</f>
        <v>409.67</v>
      </c>
      <c r="E352" s="215">
        <f>'Office Minor'!E156</f>
        <v>18345018.010000002</v>
      </c>
      <c r="F352" s="215">
        <f>'Office Minor'!F156</f>
        <v>3393828332</v>
      </c>
      <c r="G352" s="215">
        <f>'Office Minor'!G156</f>
        <v>969366493</v>
      </c>
      <c r="H352" s="215">
        <f>'Office Minor'!H156</f>
        <v>2200</v>
      </c>
    </row>
    <row r="353" spans="1:12" s="465" customFormat="1" ht="17.100000000000001" customHeight="1" x14ac:dyDescent="0.25">
      <c r="A353" s="181">
        <v>12</v>
      </c>
      <c r="B353" s="466" t="s">
        <v>80</v>
      </c>
      <c r="C353" s="148">
        <f>'Office Minor'!C167</f>
        <v>160</v>
      </c>
      <c r="D353" s="148">
        <f>'Office Minor'!D167</f>
        <v>162.59</v>
      </c>
      <c r="E353" s="148">
        <f>'Office Minor'!E167</f>
        <v>1536933.87</v>
      </c>
      <c r="F353" s="148">
        <f>'Office Minor'!F167</f>
        <v>299702104.69999999</v>
      </c>
      <c r="G353" s="148">
        <f>'Office Minor'!G167</f>
        <v>47870175</v>
      </c>
      <c r="H353" s="148">
        <f>'Office Minor'!H167</f>
        <v>3355</v>
      </c>
    </row>
    <row r="354" spans="1:12" s="465" customFormat="1" ht="17.100000000000001" customHeight="1" x14ac:dyDescent="0.25">
      <c r="A354" s="181">
        <v>13</v>
      </c>
      <c r="B354" s="466" t="s">
        <v>95</v>
      </c>
      <c r="C354" s="64">
        <f>'Office Minor'!C194</f>
        <v>12</v>
      </c>
      <c r="D354" s="64">
        <f>'Office Minor'!D194</f>
        <v>12</v>
      </c>
      <c r="E354" s="64">
        <f>'Office Minor'!E194</f>
        <v>91687.98</v>
      </c>
      <c r="F354" s="64">
        <f>'Office Minor'!F194</f>
        <v>17879156.100000001</v>
      </c>
      <c r="G354" s="64">
        <f>'Office Minor'!G194</f>
        <v>2875100</v>
      </c>
      <c r="H354" s="64">
        <f>'Office Minor'!H194</f>
        <v>72</v>
      </c>
    </row>
    <row r="355" spans="1:12" s="465" customFormat="1" ht="17.100000000000001" customHeight="1" x14ac:dyDescent="0.25">
      <c r="A355" s="181">
        <v>14</v>
      </c>
      <c r="B355" s="466" t="s">
        <v>141</v>
      </c>
      <c r="C355" s="391">
        <f>'Office Minor'!C215</f>
        <v>79</v>
      </c>
      <c r="D355" s="391">
        <f>'Office Minor'!D215</f>
        <v>80.040000000000006</v>
      </c>
      <c r="E355" s="391">
        <f>'Office Minor'!E215</f>
        <v>2002756.15</v>
      </c>
      <c r="F355" s="391">
        <f>'Office Minor'!F215</f>
        <v>400551230</v>
      </c>
      <c r="G355" s="391">
        <f>'Office Minor'!G215</f>
        <v>62803481</v>
      </c>
      <c r="H355" s="391">
        <f>'Office Minor'!H215</f>
        <v>140</v>
      </c>
    </row>
    <row r="356" spans="1:12" s="465" customFormat="1" ht="17.100000000000001" customHeight="1" x14ac:dyDescent="0.25">
      <c r="A356" s="181">
        <v>15</v>
      </c>
      <c r="B356" s="466" t="s">
        <v>103</v>
      </c>
      <c r="C356" s="223">
        <f>'Office Minor'!C245</f>
        <v>22</v>
      </c>
      <c r="D356" s="223">
        <f>'Office Minor'!D245</f>
        <v>25</v>
      </c>
      <c r="E356" s="223">
        <f>'Office Minor'!E245</f>
        <v>95220</v>
      </c>
      <c r="F356" s="223">
        <f>'Office Minor'!F245</f>
        <v>17139600</v>
      </c>
      <c r="G356" s="223">
        <f>'Office Minor'!G245</f>
        <v>5820843</v>
      </c>
      <c r="H356" s="223">
        <f>'Office Minor'!H245</f>
        <v>19</v>
      </c>
    </row>
    <row r="357" spans="1:12" s="465" customFormat="1" ht="17.100000000000001" customHeight="1" x14ac:dyDescent="0.25">
      <c r="A357" s="181">
        <v>16</v>
      </c>
      <c r="B357" s="466" t="s">
        <v>376</v>
      </c>
      <c r="C357" s="223">
        <f>'Office Minor'!C232</f>
        <v>155</v>
      </c>
      <c r="D357" s="223">
        <f>'Office Minor'!D232</f>
        <v>165.95</v>
      </c>
      <c r="E357" s="223">
        <f>'Office Minor'!E232</f>
        <v>6058050</v>
      </c>
      <c r="F357" s="223">
        <f>'Office Minor'!F232</f>
        <v>1181319764</v>
      </c>
      <c r="G357" s="223">
        <f>'Office Minor'!G232</f>
        <v>354368566</v>
      </c>
      <c r="H357" s="223">
        <f>'Office Minor'!H232</f>
        <v>350</v>
      </c>
    </row>
    <row r="358" spans="1:12" s="465" customFormat="1" ht="17.100000000000001" customHeight="1" x14ac:dyDescent="0.25">
      <c r="A358" s="181">
        <v>17</v>
      </c>
      <c r="B358" s="466" t="s">
        <v>109</v>
      </c>
      <c r="C358" s="148">
        <f>'Office Minor'!C270</f>
        <v>106</v>
      </c>
      <c r="D358" s="148">
        <f>'Office Minor'!D270</f>
        <v>230</v>
      </c>
      <c r="E358" s="148">
        <f>'Office Minor'!E270</f>
        <v>862882</v>
      </c>
      <c r="F358" s="148">
        <f>'Office Minor'!F270</f>
        <v>198462860</v>
      </c>
      <c r="G358" s="148">
        <f>'Office Minor'!G270</f>
        <v>91908013</v>
      </c>
      <c r="H358" s="148">
        <f>'Office Minor'!H270</f>
        <v>340</v>
      </c>
    </row>
    <row r="359" spans="1:12" s="465" customFormat="1" ht="17.100000000000001" customHeight="1" x14ac:dyDescent="0.25">
      <c r="A359" s="181">
        <v>18</v>
      </c>
      <c r="B359" s="466" t="s">
        <v>133</v>
      </c>
      <c r="C359" s="273">
        <f>'Office Minor'!C290</f>
        <v>16</v>
      </c>
      <c r="D359" s="273">
        <f>'Office Minor'!D290</f>
        <v>158.73310000000001</v>
      </c>
      <c r="E359" s="273">
        <f>'Office Minor'!E290</f>
        <v>15180.5</v>
      </c>
      <c r="F359" s="273">
        <f>'Office Minor'!F290</f>
        <v>2960197.5</v>
      </c>
      <c r="G359" s="273">
        <f>'Office Minor'!G290</f>
        <v>333971</v>
      </c>
      <c r="H359" s="273">
        <f>'Office Minor'!H290</f>
        <v>125</v>
      </c>
    </row>
    <row r="360" spans="1:12" s="465" customFormat="1" ht="17.100000000000001" customHeight="1" x14ac:dyDescent="0.25">
      <c r="A360" s="181">
        <v>19</v>
      </c>
      <c r="B360" s="466" t="s">
        <v>152</v>
      </c>
      <c r="C360" s="148">
        <f>'Office Minor'!C301</f>
        <v>26</v>
      </c>
      <c r="D360" s="148">
        <f>'Office Minor'!D301</f>
        <v>29.24</v>
      </c>
      <c r="E360" s="148">
        <f>'Office Minor'!E301</f>
        <v>260301.66</v>
      </c>
      <c r="F360" s="148">
        <f>'Office Minor'!F301</f>
        <v>50758823.700000003</v>
      </c>
      <c r="G360" s="148">
        <f>'Office Minor'!G301</f>
        <v>13712572</v>
      </c>
      <c r="H360" s="148">
        <f>'Office Minor'!H301</f>
        <v>200</v>
      </c>
    </row>
    <row r="361" spans="1:12" s="465" customFormat="1" ht="17.100000000000001" customHeight="1" x14ac:dyDescent="0.25">
      <c r="A361" s="181">
        <v>20</v>
      </c>
      <c r="B361" s="466" t="s">
        <v>104</v>
      </c>
      <c r="C361" s="64">
        <f>'Office Minor'!C315</f>
        <v>122</v>
      </c>
      <c r="D361" s="64">
        <f>'Office Minor'!D315</f>
        <v>125.49</v>
      </c>
      <c r="E361" s="64">
        <f>'Office Minor'!E315</f>
        <v>756659.64</v>
      </c>
      <c r="F361" s="64">
        <f>'Office Minor'!F315</f>
        <v>147548629.80000001</v>
      </c>
      <c r="G361" s="64">
        <f>'Office Minor'!G315</f>
        <v>1943738.33</v>
      </c>
      <c r="H361" s="64">
        <f>'Office Minor'!H315</f>
        <v>685</v>
      </c>
    </row>
    <row r="362" spans="1:12" s="465" customFormat="1" ht="17.100000000000001" customHeight="1" x14ac:dyDescent="0.25">
      <c r="A362" s="181">
        <v>21</v>
      </c>
      <c r="B362" s="466" t="s">
        <v>153</v>
      </c>
      <c r="C362" s="64">
        <f>'Office Minor'!C346</f>
        <v>42</v>
      </c>
      <c r="D362" s="64">
        <f>'Office Minor'!D346</f>
        <v>45.75</v>
      </c>
      <c r="E362" s="64">
        <f>'Office Minor'!E346</f>
        <v>273982.15999999997</v>
      </c>
      <c r="F362" s="64">
        <f>'Office Minor'!F346</f>
        <v>53426521.200000003</v>
      </c>
      <c r="G362" s="64">
        <f>'Office Minor'!G346</f>
        <v>9589375.5999999996</v>
      </c>
      <c r="H362" s="64">
        <f>'Office Minor'!H346</f>
        <v>250</v>
      </c>
    </row>
    <row r="363" spans="1:12" s="465" customFormat="1" ht="17.100000000000001" customHeight="1" x14ac:dyDescent="0.25">
      <c r="A363" s="181">
        <v>22</v>
      </c>
      <c r="B363" s="466" t="s">
        <v>86</v>
      </c>
      <c r="C363" s="148">
        <f>'Office Minor'!C360</f>
        <v>733</v>
      </c>
      <c r="D363" s="148">
        <f>'Office Minor'!D360</f>
        <v>725.22</v>
      </c>
      <c r="E363" s="148">
        <f>'Office Minor'!E360</f>
        <v>12501747.939999999</v>
      </c>
      <c r="F363" s="148">
        <f>'Office Minor'!F360</f>
        <v>2500349588</v>
      </c>
      <c r="G363" s="148">
        <f>'Office Minor'!G360</f>
        <v>81314160</v>
      </c>
      <c r="H363" s="148">
        <f>'Office Minor'!H360</f>
        <v>11000</v>
      </c>
    </row>
    <row r="364" spans="1:12" s="465" customFormat="1" ht="17.100000000000001" customHeight="1" x14ac:dyDescent="0.25">
      <c r="A364" s="181">
        <v>23</v>
      </c>
      <c r="B364" s="466" t="s">
        <v>96</v>
      </c>
      <c r="C364" s="64">
        <f>'Office Minor'!C383</f>
        <v>249</v>
      </c>
      <c r="D364" s="64">
        <f>'Office Minor'!D383</f>
        <v>251.93</v>
      </c>
      <c r="E364" s="64">
        <f>'Office Minor'!E383</f>
        <v>1308385</v>
      </c>
      <c r="F364" s="64">
        <f>'Office Minor'!F383</f>
        <v>248593150</v>
      </c>
      <c r="G364" s="64">
        <f>'Office Minor'!G383</f>
        <v>84060907</v>
      </c>
      <c r="H364" s="64">
        <f>'Office Minor'!H383</f>
        <v>2970</v>
      </c>
    </row>
    <row r="365" spans="1:12" s="465" customFormat="1" ht="17.100000000000001" customHeight="1" x14ac:dyDescent="0.25">
      <c r="A365" s="181">
        <v>24</v>
      </c>
      <c r="B365" s="466" t="s">
        <v>127</v>
      </c>
      <c r="C365" s="277">
        <f>'Office Minor'!C396</f>
        <v>36</v>
      </c>
      <c r="D365" s="277">
        <f>'Office Minor'!D396</f>
        <v>39.1</v>
      </c>
      <c r="E365" s="277">
        <f>'Office Minor'!E396</f>
        <v>1161614.27</v>
      </c>
      <c r="F365" s="277">
        <f>'Office Minor'!F396</f>
        <v>226514783</v>
      </c>
      <c r="G365" s="277">
        <f>'Office Minor'!G396</f>
        <v>44422000</v>
      </c>
      <c r="H365" s="277">
        <f>'Office Minor'!H396</f>
        <v>97</v>
      </c>
    </row>
    <row r="366" spans="1:12" s="465" customFormat="1" ht="17.100000000000001" customHeight="1" x14ac:dyDescent="0.25">
      <c r="A366" s="181">
        <v>25</v>
      </c>
      <c r="B366" s="466" t="s">
        <v>142</v>
      </c>
      <c r="C366" s="155">
        <f>'Office Minor'!C414</f>
        <v>341</v>
      </c>
      <c r="D366" s="155">
        <f>'Office Minor'!D414</f>
        <v>452.28</v>
      </c>
      <c r="E366" s="155">
        <f>'Office Minor'!E414</f>
        <v>13617171</v>
      </c>
      <c r="F366" s="155">
        <f>'Office Minor'!F414</f>
        <v>2655348345</v>
      </c>
      <c r="G366" s="155">
        <f>'Office Minor'!G414</f>
        <v>588245000</v>
      </c>
      <c r="H366" s="155">
        <f>'Office Minor'!H414</f>
        <v>3675</v>
      </c>
    </row>
    <row r="367" spans="1:12" s="465" customFormat="1" ht="17.100000000000001" customHeight="1" x14ac:dyDescent="0.25">
      <c r="A367" s="181">
        <v>26</v>
      </c>
      <c r="B367" s="466" t="s">
        <v>117</v>
      </c>
      <c r="C367" s="222">
        <f>'Office Minor'!C433</f>
        <v>98</v>
      </c>
      <c r="D367" s="222">
        <f>'Office Minor'!D433</f>
        <v>98</v>
      </c>
      <c r="E367" s="222">
        <f>'Office Minor'!E433</f>
        <v>1243397.19</v>
      </c>
      <c r="F367" s="222">
        <f>'Office Minor'!F433</f>
        <v>242462452.09999999</v>
      </c>
      <c r="G367" s="222">
        <f>'Office Minor'!G433</f>
        <v>7409000</v>
      </c>
      <c r="H367" s="222">
        <f>'Office Minor'!H433</f>
        <v>358</v>
      </c>
      <c r="L367" s="19"/>
    </row>
    <row r="368" spans="1:12" s="465" customFormat="1" ht="17.100000000000001" customHeight="1" x14ac:dyDescent="0.25">
      <c r="A368" s="181">
        <v>27</v>
      </c>
      <c r="B368" s="489" t="s">
        <v>135</v>
      </c>
      <c r="C368" s="181">
        <f>'Office Minor'!C445</f>
        <v>91</v>
      </c>
      <c r="D368" s="181">
        <f>'Office Minor'!D445</f>
        <v>185.17</v>
      </c>
      <c r="E368" s="181">
        <f>'Office Minor'!E445</f>
        <v>589752</v>
      </c>
      <c r="F368" s="181">
        <f>'Office Minor'!F445</f>
        <v>115001640</v>
      </c>
      <c r="G368" s="181">
        <f>'Office Minor'!G445</f>
        <v>46879203</v>
      </c>
      <c r="H368" s="181">
        <f>'Office Minor'!H445</f>
        <v>300</v>
      </c>
    </row>
    <row r="369" spans="1:8" s="465" customFormat="1" ht="17.100000000000001" customHeight="1" x14ac:dyDescent="0.25">
      <c r="A369" s="181">
        <v>28</v>
      </c>
      <c r="B369" s="466" t="s">
        <v>118</v>
      </c>
      <c r="C369" s="229">
        <f>'Office Minor'!C462</f>
        <v>80</v>
      </c>
      <c r="D369" s="229">
        <f>'Office Minor'!D462</f>
        <v>80</v>
      </c>
      <c r="E369" s="229">
        <f>'Office Minor'!E462</f>
        <v>3560697.92</v>
      </c>
      <c r="F369" s="229">
        <f>'Office Minor'!F462</f>
        <v>694336094.39999998</v>
      </c>
      <c r="G369" s="229">
        <f>'Office Minor'!G462</f>
        <v>293821001</v>
      </c>
      <c r="H369" s="229">
        <f>'Office Minor'!H462</f>
        <v>240</v>
      </c>
    </row>
    <row r="370" spans="1:8" s="465" customFormat="1" ht="17.100000000000001" customHeight="1" x14ac:dyDescent="0.25">
      <c r="A370" s="181">
        <v>29</v>
      </c>
      <c r="B370" s="466" t="s">
        <v>87</v>
      </c>
      <c r="C370" s="64">
        <f>'Office Minor'!C475</f>
        <v>228</v>
      </c>
      <c r="D370" s="64">
        <f>'Office Minor'!D475</f>
        <v>228.63</v>
      </c>
      <c r="E370" s="64">
        <f>'Office Minor'!E475</f>
        <v>6611453.3099999996</v>
      </c>
      <c r="F370" s="64">
        <f>'Office Minor'!F475</f>
        <v>1289233395</v>
      </c>
      <c r="G370" s="64">
        <f>'Office Minor'!G475</f>
        <v>241498238.41999999</v>
      </c>
      <c r="H370" s="64">
        <f>'Office Minor'!H475</f>
        <v>700</v>
      </c>
    </row>
    <row r="371" spans="1:8" s="465" customFormat="1" ht="17.100000000000001" customHeight="1" x14ac:dyDescent="0.25">
      <c r="A371" s="181">
        <v>30</v>
      </c>
      <c r="B371" s="466" t="s">
        <v>123</v>
      </c>
      <c r="C371" s="148">
        <f>'Office Minor'!C499</f>
        <v>156</v>
      </c>
      <c r="D371" s="148">
        <f>'Office Minor'!D499</f>
        <v>156</v>
      </c>
      <c r="E371" s="148">
        <f>'Office Minor'!E499</f>
        <v>744649.62</v>
      </c>
      <c r="F371" s="148">
        <f>'Office Minor'!F499</f>
        <v>145206675.90000001</v>
      </c>
      <c r="G371" s="148">
        <f>'Office Minor'!G499</f>
        <v>26746000</v>
      </c>
      <c r="H371" s="148">
        <f>'Office Minor'!H499</f>
        <v>650</v>
      </c>
    </row>
    <row r="372" spans="1:8" s="465" customFormat="1" ht="17.100000000000001" customHeight="1" x14ac:dyDescent="0.25">
      <c r="A372" s="181">
        <v>31</v>
      </c>
      <c r="B372" s="466" t="s">
        <v>106</v>
      </c>
      <c r="C372" s="64">
        <f>'Office Minor'!C510</f>
        <v>332</v>
      </c>
      <c r="D372" s="64">
        <f>'Office Minor'!D510</f>
        <v>333.4</v>
      </c>
      <c r="E372" s="64">
        <f>'Office Minor'!E510</f>
        <v>4486248.3</v>
      </c>
      <c r="F372" s="64">
        <f>'Office Minor'!F510</f>
        <v>874818418.5</v>
      </c>
      <c r="G372" s="64">
        <f>'Office Minor'!G510</f>
        <v>73617447</v>
      </c>
      <c r="H372" s="64">
        <f>'Office Minor'!H510</f>
        <v>650</v>
      </c>
    </row>
    <row r="373" spans="1:8" s="465" customFormat="1" ht="17.100000000000001" customHeight="1" x14ac:dyDescent="0.25">
      <c r="A373" s="181">
        <v>32</v>
      </c>
      <c r="B373" s="466" t="s">
        <v>88</v>
      </c>
      <c r="C373" s="181">
        <f>'Office Minor'!C529</f>
        <v>339</v>
      </c>
      <c r="D373" s="181">
        <f>'Office Minor'!D529</f>
        <v>450.49</v>
      </c>
      <c r="E373" s="181">
        <f>'Office Minor'!E529</f>
        <v>15431070.939999999</v>
      </c>
      <c r="F373" s="181">
        <f>'Office Minor'!F529</f>
        <v>3086214188</v>
      </c>
      <c r="G373" s="181">
        <f>'Office Minor'!G529</f>
        <v>451175199</v>
      </c>
      <c r="H373" s="181">
        <f>'Office Minor'!H529</f>
        <v>3500</v>
      </c>
    </row>
    <row r="374" spans="1:8" s="465" customFormat="1" ht="17.100000000000001" customHeight="1" x14ac:dyDescent="0.25">
      <c r="A374" s="181">
        <v>33</v>
      </c>
      <c r="B374" s="466" t="s">
        <v>107</v>
      </c>
      <c r="C374" s="64">
        <f>'Office Minor'!C547</f>
        <v>5</v>
      </c>
      <c r="D374" s="64">
        <f>'Office Minor'!D547</f>
        <v>5.17</v>
      </c>
      <c r="E374" s="64">
        <f>'Office Minor'!E547</f>
        <v>0</v>
      </c>
      <c r="F374" s="64">
        <f>'Office Minor'!F547</f>
        <v>0</v>
      </c>
      <c r="G374" s="64">
        <f>'Office Minor'!G547</f>
        <v>145284</v>
      </c>
      <c r="H374" s="64">
        <f>'Office Minor'!H547</f>
        <v>51</v>
      </c>
    </row>
    <row r="375" spans="1:8" s="465" customFormat="1" ht="17.100000000000001" customHeight="1" x14ac:dyDescent="0.25">
      <c r="A375" s="181">
        <v>34</v>
      </c>
      <c r="B375" s="234" t="s">
        <v>110</v>
      </c>
      <c r="C375" s="241">
        <f>'Office Minor'!C564</f>
        <v>29</v>
      </c>
      <c r="D375" s="241">
        <f>'Office Minor'!D564</f>
        <v>35.19</v>
      </c>
      <c r="E375" s="241">
        <f>'Office Minor'!E564</f>
        <v>396236.5</v>
      </c>
      <c r="F375" s="241">
        <f>'Office Minor'!F564</f>
        <v>77266117.5</v>
      </c>
      <c r="G375" s="241">
        <f>'Office Minor'!G564</f>
        <v>19349437</v>
      </c>
      <c r="H375" s="241">
        <f>'Office Minor'!H564</f>
        <v>112</v>
      </c>
    </row>
    <row r="376" spans="1:8" s="465" customFormat="1" ht="17.100000000000001" customHeight="1" x14ac:dyDescent="0.25">
      <c r="A376" s="181">
        <v>35</v>
      </c>
      <c r="B376" s="466" t="s">
        <v>97</v>
      </c>
      <c r="C376" s="64">
        <f>'Office Minor'!C582</f>
        <v>26</v>
      </c>
      <c r="D376" s="64">
        <f>'Office Minor'!D582</f>
        <v>26</v>
      </c>
      <c r="E376" s="64">
        <f>'Office Minor'!E582</f>
        <v>50221.16</v>
      </c>
      <c r="F376" s="64">
        <f>'Office Minor'!F582</f>
        <v>9793126.1999999993</v>
      </c>
      <c r="G376" s="64">
        <f>'Office Minor'!G582</f>
        <v>1876814</v>
      </c>
      <c r="H376" s="64">
        <f>'Office Minor'!H582</f>
        <v>133</v>
      </c>
    </row>
    <row r="377" spans="1:8" s="465" customFormat="1" ht="17.100000000000001" customHeight="1" x14ac:dyDescent="0.25">
      <c r="A377" s="181">
        <v>36</v>
      </c>
      <c r="B377" s="466" t="s">
        <v>89</v>
      </c>
      <c r="C377" s="148">
        <f>'Office Minor'!C598</f>
        <v>48</v>
      </c>
      <c r="D377" s="148">
        <f>'Office Minor'!D598</f>
        <v>52.77</v>
      </c>
      <c r="E377" s="148">
        <f>'Office Minor'!E598</f>
        <v>850622.79</v>
      </c>
      <c r="F377" s="148">
        <f>'Office Minor'!F598</f>
        <v>191390114</v>
      </c>
      <c r="G377" s="148">
        <f>'Office Minor'!G598</f>
        <v>60275000</v>
      </c>
      <c r="H377" s="148">
        <f>'Office Minor'!H598</f>
        <v>300</v>
      </c>
    </row>
    <row r="378" spans="1:8" s="465" customFormat="1" ht="17.100000000000001" customHeight="1" x14ac:dyDescent="0.25">
      <c r="A378" s="181">
        <v>37</v>
      </c>
      <c r="B378" s="466" t="s">
        <v>119</v>
      </c>
      <c r="C378" s="223">
        <f>'Office Minor'!C616</f>
        <v>14</v>
      </c>
      <c r="D378" s="223">
        <f>'Office Minor'!D616</f>
        <v>15.37</v>
      </c>
      <c r="E378" s="223">
        <f>'Office Minor'!E616</f>
        <v>8002</v>
      </c>
      <c r="F378" s="223">
        <f>'Office Minor'!F616</f>
        <v>1560390</v>
      </c>
      <c r="G378" s="223">
        <f>'Office Minor'!G616</f>
        <v>14507538</v>
      </c>
      <c r="H378" s="223">
        <f>'Office Minor'!H616</f>
        <v>186</v>
      </c>
    </row>
    <row r="379" spans="1:8" s="465" customFormat="1" ht="17.100000000000001" customHeight="1" x14ac:dyDescent="0.25">
      <c r="A379" s="181">
        <v>38</v>
      </c>
      <c r="B379" s="19" t="s">
        <v>388</v>
      </c>
      <c r="C379" s="223">
        <f>'Office Minor'!C637</f>
        <v>168</v>
      </c>
      <c r="D379" s="223">
        <f>'Office Minor'!D637</f>
        <v>172.93</v>
      </c>
      <c r="E379" s="223">
        <f>'Office Minor'!E637</f>
        <v>5085408</v>
      </c>
      <c r="F379" s="223">
        <f>'Office Minor'!F637</f>
        <v>940800480</v>
      </c>
      <c r="G379" s="223">
        <f>'Office Minor'!G637</f>
        <v>311095674.80000001</v>
      </c>
      <c r="H379" s="223">
        <f>'Office Minor'!H637</f>
        <v>850</v>
      </c>
    </row>
    <row r="380" spans="1:8" s="465" customFormat="1" ht="17.100000000000001" customHeight="1" x14ac:dyDescent="0.25">
      <c r="A380" s="181">
        <v>39</v>
      </c>
      <c r="B380" s="466" t="s">
        <v>126</v>
      </c>
      <c r="C380" s="148">
        <f>'Office Minor'!C627</f>
        <v>7</v>
      </c>
      <c r="D380" s="148">
        <f>'Office Minor'!D627</f>
        <v>7</v>
      </c>
      <c r="E380" s="148">
        <f>'Office Minor'!E627</f>
        <v>127840.57</v>
      </c>
      <c r="F380" s="148">
        <f>'Office Minor'!F627</f>
        <v>23650505.450000003</v>
      </c>
      <c r="G380" s="148">
        <f>'Office Minor'!G627</f>
        <v>4474420</v>
      </c>
      <c r="H380" s="148">
        <f>'Office Minor'!H627</f>
        <v>30</v>
      </c>
    </row>
    <row r="381" spans="1:8" s="465" customFormat="1" ht="17.100000000000001" customHeight="1" x14ac:dyDescent="0.25">
      <c r="A381" s="181">
        <v>40</v>
      </c>
      <c r="B381" s="480" t="s">
        <v>375</v>
      </c>
      <c r="C381" s="148">
        <f>'Office Minor'!C689</f>
        <v>41</v>
      </c>
      <c r="D381" s="148">
        <f>'Office Minor'!D689</f>
        <v>41.83</v>
      </c>
      <c r="E381" s="148">
        <f>'Office Minor'!E689</f>
        <v>437385.34</v>
      </c>
      <c r="F381" s="148">
        <f>'Office Minor'!F689</f>
        <v>85290141</v>
      </c>
      <c r="G381" s="148">
        <f>'Office Minor'!G689</f>
        <v>21522873</v>
      </c>
      <c r="H381" s="148">
        <f>'Office Minor'!H689</f>
        <v>246</v>
      </c>
    </row>
    <row r="382" spans="1:8" s="465" customFormat="1" ht="17.100000000000001" customHeight="1" x14ac:dyDescent="0.25">
      <c r="A382" s="181">
        <v>41</v>
      </c>
      <c r="B382" s="466" t="s">
        <v>98</v>
      </c>
      <c r="C382" s="148">
        <f>'Office Minor'!C655</f>
        <v>0</v>
      </c>
      <c r="D382" s="148">
        <f>'Office Minor'!D655</f>
        <v>0</v>
      </c>
      <c r="E382" s="148">
        <f>'Office Minor'!E655</f>
        <v>0</v>
      </c>
      <c r="F382" s="148">
        <f>'Office Minor'!F655</f>
        <v>0</v>
      </c>
      <c r="G382" s="148">
        <f>'Office Minor'!G655</f>
        <v>0</v>
      </c>
      <c r="H382" s="148">
        <f>'Office Minor'!H655</f>
        <v>0</v>
      </c>
    </row>
    <row r="383" spans="1:8" s="465" customFormat="1" ht="17.100000000000001" customHeight="1" x14ac:dyDescent="0.25">
      <c r="A383" s="181">
        <v>42</v>
      </c>
      <c r="B383" s="466" t="s">
        <v>124</v>
      </c>
      <c r="C383" s="155">
        <f>'Office Minor'!C670</f>
        <v>128</v>
      </c>
      <c r="D383" s="155">
        <f>'Office Minor'!D670</f>
        <v>128.04</v>
      </c>
      <c r="E383" s="155">
        <f>'Office Minor'!E670</f>
        <v>2374568.9700000002</v>
      </c>
      <c r="F383" s="155">
        <f>'Office Minor'!F670</f>
        <v>463040949.19999999</v>
      </c>
      <c r="G383" s="155">
        <f>'Office Minor'!G670</f>
        <v>82298757.099999994</v>
      </c>
      <c r="H383" s="155">
        <f>'Office Minor'!H670</f>
        <v>850</v>
      </c>
    </row>
    <row r="384" spans="1:8" s="465" customFormat="1" ht="17.100000000000001" customHeight="1" x14ac:dyDescent="0.25">
      <c r="A384" s="181">
        <v>43</v>
      </c>
      <c r="B384" s="466" t="s">
        <v>99</v>
      </c>
      <c r="C384" s="256">
        <f>'Office Minor'!C708</f>
        <v>166</v>
      </c>
      <c r="D384" s="256">
        <f>'Office Minor'!D708</f>
        <v>168.34</v>
      </c>
      <c r="E384" s="256">
        <f>'Office Minor'!E708</f>
        <v>3626975.57</v>
      </c>
      <c r="F384" s="256">
        <f>'Office Minor'!F708</f>
        <v>707260236.14999998</v>
      </c>
      <c r="G384" s="256">
        <f>'Office Minor'!G708</f>
        <v>119050745</v>
      </c>
      <c r="H384" s="256">
        <f>'Office Minor'!H708</f>
        <v>355</v>
      </c>
    </row>
    <row r="385" spans="1:8" s="465" customFormat="1" ht="17.100000000000001" customHeight="1" x14ac:dyDescent="0.25">
      <c r="A385" s="181">
        <v>44</v>
      </c>
      <c r="B385" s="466" t="s">
        <v>138</v>
      </c>
      <c r="C385" s="236">
        <f>'Office Minor'!C747</f>
        <v>199</v>
      </c>
      <c r="D385" s="236">
        <f>'Office Minor'!D747</f>
        <v>218.9</v>
      </c>
      <c r="E385" s="236">
        <f>'Office Minor'!E747</f>
        <v>5686839.2699999996</v>
      </c>
      <c r="F385" s="236">
        <f>'Office Minor'!F747</f>
        <v>1108933658</v>
      </c>
      <c r="G385" s="236">
        <f>'Office Minor'!G747</f>
        <v>72655493</v>
      </c>
      <c r="H385" s="236">
        <f>'Office Minor'!H747</f>
        <v>2200</v>
      </c>
    </row>
    <row r="386" spans="1:8" s="465" customFormat="1" ht="17.100000000000001" customHeight="1" x14ac:dyDescent="0.25">
      <c r="A386" s="181">
        <v>45</v>
      </c>
      <c r="B386" s="466" t="s">
        <v>115</v>
      </c>
      <c r="C386" s="64">
        <f>'Office Minor'!C771</f>
        <v>65</v>
      </c>
      <c r="D386" s="64">
        <f>'Office Minor'!D771</f>
        <v>68.69</v>
      </c>
      <c r="E386" s="64">
        <f>'Office Minor'!E771</f>
        <v>133598.63</v>
      </c>
      <c r="F386" s="64">
        <f>'Office Minor'!F771</f>
        <v>26051732.850000001</v>
      </c>
      <c r="G386" s="64">
        <f>'Office Minor'!G771</f>
        <v>66313197</v>
      </c>
      <c r="H386" s="64">
        <f>'Office Minor'!H771</f>
        <v>350</v>
      </c>
    </row>
    <row r="387" spans="1:8" s="465" customFormat="1" ht="17.100000000000001" customHeight="1" x14ac:dyDescent="0.25">
      <c r="A387" s="181">
        <v>46</v>
      </c>
      <c r="B387" s="466" t="s">
        <v>82</v>
      </c>
      <c r="C387" s="148">
        <f>'Office Minor'!C792</f>
        <v>156</v>
      </c>
      <c r="D387" s="148">
        <f>'Office Minor'!D792</f>
        <v>172.93</v>
      </c>
      <c r="E387" s="148">
        <f>'Office Minor'!E792</f>
        <v>2592752</v>
      </c>
      <c r="F387" s="148">
        <f>'Office Minor'!F792</f>
        <v>505586640</v>
      </c>
      <c r="G387" s="148">
        <f>'Office Minor'!G792</f>
        <v>119348187</v>
      </c>
      <c r="H387" s="148">
        <f>'Office Minor'!H792</f>
        <v>1150</v>
      </c>
    </row>
    <row r="388" spans="1:8" s="465" customFormat="1" ht="17.100000000000001" customHeight="1" x14ac:dyDescent="0.25">
      <c r="A388" s="1152" t="s">
        <v>49</v>
      </c>
      <c r="B388" s="1153"/>
      <c r="C388" s="280">
        <f>SUM(C342:C387)</f>
        <v>6000</v>
      </c>
      <c r="D388" s="462">
        <f>SUM(D342:D387)</f>
        <v>6723.7407999999987</v>
      </c>
      <c r="E388" s="463">
        <f>SUM(E342:E387)</f>
        <v>128703892.33999997</v>
      </c>
      <c r="F388" s="463">
        <f>SUM(F342:F387)</f>
        <v>25059176570.050003</v>
      </c>
      <c r="G388" s="463">
        <f>SUM(G342:G387)</f>
        <v>5429058604.4499998</v>
      </c>
      <c r="H388" s="463">
        <f t="shared" ref="H388" si="20">SUM(H342:H387)</f>
        <v>56063</v>
      </c>
    </row>
    <row r="389" spans="1:8" s="465" customFormat="1" ht="17.100000000000001" customHeight="1" x14ac:dyDescent="0.25">
      <c r="A389" s="487"/>
      <c r="B389" s="487"/>
      <c r="C389" s="487"/>
      <c r="D389" s="487"/>
      <c r="E389" s="487"/>
      <c r="F389" s="487"/>
      <c r="G389" s="487"/>
      <c r="H389" s="487"/>
    </row>
    <row r="390" spans="1:8" s="465" customFormat="1" ht="17.100000000000001" customHeight="1" x14ac:dyDescent="0.25">
      <c r="A390" s="1154" t="s">
        <v>158</v>
      </c>
      <c r="B390" s="1154"/>
      <c r="C390" s="1154"/>
      <c r="D390" s="1154"/>
      <c r="E390" s="1154"/>
      <c r="F390" s="1154"/>
      <c r="G390" s="1154"/>
      <c r="H390" s="1154"/>
    </row>
    <row r="391" spans="1:8" s="465" customFormat="1" ht="17.100000000000001" customHeight="1" x14ac:dyDescent="0.25">
      <c r="A391" s="1155" t="s">
        <v>2</v>
      </c>
      <c r="B391" s="1150" t="s">
        <v>76</v>
      </c>
      <c r="C391" s="270" t="s">
        <v>4</v>
      </c>
      <c r="D391" s="270" t="s">
        <v>5</v>
      </c>
      <c r="E391" s="270" t="s">
        <v>6</v>
      </c>
      <c r="F391" s="270" t="s">
        <v>7</v>
      </c>
      <c r="G391" s="270" t="s">
        <v>8</v>
      </c>
      <c r="H391" s="270" t="s">
        <v>9</v>
      </c>
    </row>
    <row r="392" spans="1:8" s="465" customFormat="1" ht="17.100000000000001" customHeight="1" x14ac:dyDescent="0.25">
      <c r="A392" s="1156"/>
      <c r="B392" s="1151"/>
      <c r="C392" s="2" t="s">
        <v>10</v>
      </c>
      <c r="D392" s="2" t="s">
        <v>77</v>
      </c>
      <c r="E392" s="2" t="s">
        <v>78</v>
      </c>
      <c r="F392" s="53" t="s">
        <v>79</v>
      </c>
      <c r="G392" s="53" t="s">
        <v>79</v>
      </c>
      <c r="H392" s="2" t="s">
        <v>12</v>
      </c>
    </row>
    <row r="393" spans="1:8" s="465" customFormat="1" ht="17.100000000000001" customHeight="1" x14ac:dyDescent="0.25">
      <c r="A393" s="181">
        <v>1</v>
      </c>
      <c r="B393" s="19" t="s">
        <v>80</v>
      </c>
      <c r="C393" s="181">
        <f>'Office Minor'!C176</f>
        <v>1</v>
      </c>
      <c r="D393" s="181">
        <f>'Office Minor'!D176</f>
        <v>5</v>
      </c>
      <c r="E393" s="181">
        <f>'Office Minor'!E176</f>
        <v>32887.089999999997</v>
      </c>
      <c r="F393" s="181">
        <f>'Office Minor'!F176</f>
        <v>65774180</v>
      </c>
      <c r="G393" s="181">
        <f>'Office Minor'!G176</f>
        <v>5711995.4000000004</v>
      </c>
      <c r="H393" s="181">
        <f>'Office Minor'!H176</f>
        <v>7</v>
      </c>
    </row>
    <row r="394" spans="1:8" s="465" customFormat="1" ht="17.100000000000001" customHeight="1" x14ac:dyDescent="0.25">
      <c r="A394" s="181">
        <v>2</v>
      </c>
      <c r="B394" s="19" t="s">
        <v>91</v>
      </c>
      <c r="C394" s="181">
        <f>'Office Minor'!C33</f>
        <v>29</v>
      </c>
      <c r="D394" s="181">
        <f>'Office Minor'!D33</f>
        <v>153</v>
      </c>
      <c r="E394" s="181">
        <f>'Office Minor'!E33</f>
        <v>5478.6</v>
      </c>
      <c r="F394" s="181">
        <f>'Office Minor'!F33</f>
        <v>10957200</v>
      </c>
      <c r="G394" s="181">
        <f>'Office Minor'!G33</f>
        <v>20731889.5</v>
      </c>
      <c r="H394" s="181">
        <f>'Office Minor'!H33</f>
        <v>150</v>
      </c>
    </row>
    <row r="395" spans="1:8" s="465" customFormat="1" ht="17.100000000000001" customHeight="1" x14ac:dyDescent="0.25">
      <c r="A395" s="181">
        <v>3</v>
      </c>
      <c r="B395" s="19" t="s">
        <v>122</v>
      </c>
      <c r="C395" s="181">
        <f>'Office Minor'!C16</f>
        <v>2</v>
      </c>
      <c r="D395" s="181">
        <f>'Office Minor'!D16</f>
        <v>9.8800000000000008</v>
      </c>
      <c r="E395" s="181">
        <f>'Office Minor'!E16</f>
        <v>340</v>
      </c>
      <c r="F395" s="181">
        <f>'Office Minor'!F16</f>
        <v>646000</v>
      </c>
      <c r="G395" s="181">
        <f>'Office Minor'!G16</f>
        <v>1660423.82</v>
      </c>
      <c r="H395" s="181">
        <f>'Office Minor'!H16</f>
        <v>0</v>
      </c>
    </row>
    <row r="396" spans="1:8" s="465" customFormat="1" ht="17.100000000000001" customHeight="1" x14ac:dyDescent="0.25">
      <c r="A396" s="181">
        <v>4</v>
      </c>
      <c r="B396" s="498" t="s">
        <v>375</v>
      </c>
      <c r="C396" s="181">
        <f>'Office Minor'!C694</f>
        <v>0</v>
      </c>
      <c r="D396" s="181">
        <f>'Office Minor'!D694</f>
        <v>0</v>
      </c>
      <c r="E396" s="181">
        <f>'Office Minor'!E694</f>
        <v>0</v>
      </c>
      <c r="F396" s="181">
        <f>'Office Minor'!F694</f>
        <v>0</v>
      </c>
      <c r="G396" s="181">
        <f>'Office Minor'!G694</f>
        <v>0</v>
      </c>
      <c r="H396" s="181">
        <f>'Office Minor'!H694</f>
        <v>0</v>
      </c>
    </row>
    <row r="397" spans="1:8" s="465" customFormat="1" ht="17.100000000000001" customHeight="1" x14ac:dyDescent="0.25">
      <c r="A397" s="181">
        <v>5</v>
      </c>
      <c r="B397" s="19" t="s">
        <v>86</v>
      </c>
      <c r="C397" s="181">
        <f>'Office Minor'!C373</f>
        <v>1</v>
      </c>
      <c r="D397" s="181">
        <f>'Office Minor'!D373</f>
        <v>4.9800000000000004</v>
      </c>
      <c r="E397" s="181">
        <f>'Office Minor'!E373</f>
        <v>0</v>
      </c>
      <c r="F397" s="181">
        <f>'Office Minor'!F373</f>
        <v>0</v>
      </c>
      <c r="G397" s="181">
        <f>'Office Minor'!G373</f>
        <v>0</v>
      </c>
      <c r="H397" s="181">
        <f>'Office Minor'!H373</f>
        <v>0</v>
      </c>
    </row>
    <row r="398" spans="1:8" s="465" customFormat="1" ht="17.100000000000001" customHeight="1" x14ac:dyDescent="0.25">
      <c r="A398" s="181">
        <v>6</v>
      </c>
      <c r="B398" s="671" t="s">
        <v>115</v>
      </c>
      <c r="C398" s="181">
        <f>'Office Minor'!C780</f>
        <v>12</v>
      </c>
      <c r="D398" s="181">
        <f>'Office Minor'!D780</f>
        <v>60.75</v>
      </c>
      <c r="E398" s="181">
        <f>'Office Minor'!E780</f>
        <v>80.59</v>
      </c>
      <c r="F398" s="181">
        <f>'Office Minor'!F780</f>
        <v>157795.22</v>
      </c>
      <c r="G398" s="181">
        <f>'Office Minor'!G780</f>
        <v>50000</v>
      </c>
      <c r="H398" s="181">
        <f>'Office Minor'!H780</f>
        <v>40</v>
      </c>
    </row>
    <row r="399" spans="1:8" s="465" customFormat="1" ht="17.100000000000001" customHeight="1" x14ac:dyDescent="0.25">
      <c r="A399" s="1152" t="s">
        <v>49</v>
      </c>
      <c r="B399" s="1153"/>
      <c r="C399" s="281">
        <f>SUM(C393:C398)</f>
        <v>45</v>
      </c>
      <c r="D399" s="281">
        <f t="shared" ref="D399:H399" si="21">SUM(D393:D398)</f>
        <v>233.60999999999999</v>
      </c>
      <c r="E399" s="281">
        <f t="shared" si="21"/>
        <v>38786.279999999992</v>
      </c>
      <c r="F399" s="281">
        <f t="shared" si="21"/>
        <v>77535175.219999999</v>
      </c>
      <c r="G399" s="281">
        <f>SUM(G393:G398)</f>
        <v>28154308.719999999</v>
      </c>
      <c r="H399" s="281">
        <f t="shared" si="21"/>
        <v>197</v>
      </c>
    </row>
    <row r="400" spans="1:8" s="465" customFormat="1" ht="17.100000000000001" customHeight="1" x14ac:dyDescent="0.25">
      <c r="A400" s="487"/>
      <c r="B400" s="487"/>
      <c r="C400" s="487"/>
      <c r="D400" s="487"/>
      <c r="E400" s="487"/>
      <c r="F400" s="487"/>
      <c r="G400" s="487"/>
      <c r="H400" s="487"/>
    </row>
    <row r="401" spans="1:8" s="465" customFormat="1" ht="17.100000000000001" customHeight="1" x14ac:dyDescent="0.25">
      <c r="A401" s="1154" t="s">
        <v>378</v>
      </c>
      <c r="B401" s="1154"/>
      <c r="C401" s="1154"/>
      <c r="D401" s="1154"/>
      <c r="E401" s="1154"/>
      <c r="F401" s="1154"/>
      <c r="G401" s="1154"/>
      <c r="H401" s="1154"/>
    </row>
    <row r="402" spans="1:8" s="465" customFormat="1" ht="17.100000000000001" customHeight="1" x14ac:dyDescent="0.25">
      <c r="A402" s="1155" t="s">
        <v>2</v>
      </c>
      <c r="B402" s="1150" t="s">
        <v>76</v>
      </c>
      <c r="C402" s="270" t="s">
        <v>4</v>
      </c>
      <c r="D402" s="270" t="s">
        <v>5</v>
      </c>
      <c r="E402" s="270" t="s">
        <v>6</v>
      </c>
      <c r="F402" s="270" t="s">
        <v>7</v>
      </c>
      <c r="G402" s="270" t="s">
        <v>8</v>
      </c>
      <c r="H402" s="270" t="s">
        <v>9</v>
      </c>
    </row>
    <row r="403" spans="1:8" s="465" customFormat="1" ht="17.100000000000001" customHeight="1" x14ac:dyDescent="0.25">
      <c r="A403" s="1156"/>
      <c r="B403" s="1151"/>
      <c r="C403" s="2" t="s">
        <v>10</v>
      </c>
      <c r="D403" s="2" t="s">
        <v>77</v>
      </c>
      <c r="E403" s="2" t="s">
        <v>78</v>
      </c>
      <c r="F403" s="53" t="s">
        <v>79</v>
      </c>
      <c r="G403" s="53" t="s">
        <v>79</v>
      </c>
      <c r="H403" s="2" t="s">
        <v>12</v>
      </c>
    </row>
    <row r="404" spans="1:8" s="465" customFormat="1" ht="17.100000000000001" customHeight="1" x14ac:dyDescent="0.25">
      <c r="A404" s="181">
        <v>1</v>
      </c>
      <c r="B404" s="19" t="s">
        <v>388</v>
      </c>
      <c r="C404" s="155">
        <f>'Office Minor'!C640</f>
        <v>2</v>
      </c>
      <c r="D404" s="155">
        <f>'Office Minor'!D640</f>
        <v>965.94</v>
      </c>
      <c r="E404" s="155">
        <f>'Office Minor'!E640</f>
        <v>0</v>
      </c>
      <c r="F404" s="155">
        <f>'Office Minor'!F640</f>
        <v>0</v>
      </c>
      <c r="G404" s="155">
        <f>'Office Minor'!G640</f>
        <v>0</v>
      </c>
      <c r="H404" s="155">
        <f>'Office Minor'!H640</f>
        <v>0</v>
      </c>
    </row>
    <row r="405" spans="1:8" s="465" customFormat="1" ht="17.100000000000001" customHeight="1" x14ac:dyDescent="0.25">
      <c r="A405" s="181">
        <v>2</v>
      </c>
      <c r="B405" s="19" t="s">
        <v>135</v>
      </c>
      <c r="C405" s="181">
        <f>'Office Minor'!C444</f>
        <v>2</v>
      </c>
      <c r="D405" s="181">
        <f>'Office Minor'!D444</f>
        <v>6.23</v>
      </c>
      <c r="E405" s="181">
        <f>'Office Minor'!E444</f>
        <v>0</v>
      </c>
      <c r="F405" s="181">
        <f>'Office Minor'!F444</f>
        <v>0</v>
      </c>
      <c r="G405" s="181">
        <f>'Office Minor'!G444</f>
        <v>62430</v>
      </c>
      <c r="H405" s="181">
        <f>'Office Minor'!H444</f>
        <v>0</v>
      </c>
    </row>
    <row r="406" spans="1:8" s="465" customFormat="1" ht="17.100000000000001" customHeight="1" x14ac:dyDescent="0.25">
      <c r="A406" s="1152" t="s">
        <v>49</v>
      </c>
      <c r="B406" s="1153"/>
      <c r="C406" s="281">
        <f>SUM(C404:C405)</f>
        <v>4</v>
      </c>
      <c r="D406" s="282">
        <f t="shared" ref="D406:H406" si="22">SUM(D404:D405)</f>
        <v>972.17000000000007</v>
      </c>
      <c r="E406" s="283">
        <f t="shared" si="22"/>
        <v>0</v>
      </c>
      <c r="F406" s="283">
        <f t="shared" si="22"/>
        <v>0</v>
      </c>
      <c r="G406" s="282">
        <f>SUM(G404:G405)</f>
        <v>62430</v>
      </c>
      <c r="H406" s="281">
        <f t="shared" si="22"/>
        <v>0</v>
      </c>
    </row>
    <row r="407" spans="1:8" s="465" customFormat="1" ht="17.100000000000001" customHeight="1" x14ac:dyDescent="0.25">
      <c r="A407" s="487"/>
      <c r="B407" s="487"/>
      <c r="C407" s="487"/>
      <c r="D407" s="487"/>
      <c r="E407" s="487"/>
      <c r="F407" s="487"/>
      <c r="G407" s="487"/>
      <c r="H407" s="487"/>
    </row>
    <row r="408" spans="1:8" s="465" customFormat="1" ht="17.100000000000001" customHeight="1" x14ac:dyDescent="0.25">
      <c r="A408" s="1177" t="s">
        <v>64</v>
      </c>
      <c r="B408" s="1177"/>
      <c r="C408" s="1177"/>
      <c r="D408" s="1177"/>
      <c r="E408" s="1177"/>
      <c r="F408" s="1177"/>
      <c r="G408" s="1177"/>
      <c r="H408" s="1177"/>
    </row>
    <row r="409" spans="1:8" s="465" customFormat="1" ht="17.100000000000001" customHeight="1" x14ac:dyDescent="0.25">
      <c r="A409" s="1155" t="s">
        <v>2</v>
      </c>
      <c r="B409" s="1150" t="s">
        <v>76</v>
      </c>
      <c r="C409" s="270" t="s">
        <v>4</v>
      </c>
      <c r="D409" s="270" t="s">
        <v>5</v>
      </c>
      <c r="E409" s="270" t="s">
        <v>6</v>
      </c>
      <c r="F409" s="270" t="s">
        <v>7</v>
      </c>
      <c r="G409" s="270" t="s">
        <v>8</v>
      </c>
      <c r="H409" s="270" t="s">
        <v>9</v>
      </c>
    </row>
    <row r="410" spans="1:8" s="465" customFormat="1" ht="17.100000000000001" customHeight="1" x14ac:dyDescent="0.25">
      <c r="A410" s="1156"/>
      <c r="B410" s="1151"/>
      <c r="C410" s="2" t="s">
        <v>10</v>
      </c>
      <c r="D410" s="2" t="s">
        <v>51</v>
      </c>
      <c r="E410" s="2" t="s">
        <v>78</v>
      </c>
      <c r="F410" s="53" t="s">
        <v>79</v>
      </c>
      <c r="G410" s="53" t="s">
        <v>79</v>
      </c>
      <c r="H410" s="2" t="s">
        <v>12</v>
      </c>
    </row>
    <row r="411" spans="1:8" s="465" customFormat="1" ht="17.100000000000001" customHeight="1" x14ac:dyDescent="0.25">
      <c r="A411" s="230">
        <v>1</v>
      </c>
      <c r="B411" s="231" t="s">
        <v>91</v>
      </c>
      <c r="C411" s="202">
        <f>'Office Minor'!C34</f>
        <v>0</v>
      </c>
      <c r="D411" s="202">
        <f>'Office Minor'!D34</f>
        <v>0</v>
      </c>
      <c r="E411" s="202">
        <f>'Office Minor'!E34</f>
        <v>264848</v>
      </c>
      <c r="F411" s="662">
        <f>'Office Minor'!F34</f>
        <v>6621450</v>
      </c>
      <c r="G411" s="202">
        <f>'Office Minor'!G34</f>
        <v>3020458</v>
      </c>
      <c r="H411" s="202">
        <f>'Office Minor'!H34</f>
        <v>40</v>
      </c>
    </row>
    <row r="412" spans="1:8" s="465" customFormat="1" ht="17.100000000000001" customHeight="1" x14ac:dyDescent="0.25">
      <c r="A412" s="181">
        <v>2</v>
      </c>
      <c r="B412" s="488" t="s">
        <v>144</v>
      </c>
      <c r="C412" s="181">
        <f>'Office Minor'!C65</f>
        <v>0</v>
      </c>
      <c r="D412" s="181">
        <f>'Office Minor'!D65</f>
        <v>0</v>
      </c>
      <c r="E412" s="181">
        <f>'Office Minor'!E65</f>
        <v>1053407</v>
      </c>
      <c r="F412" s="181">
        <f>'Office Minor'!F65</f>
        <v>31602210</v>
      </c>
      <c r="G412" s="181">
        <f>'Office Minor'!G65</f>
        <v>6322224</v>
      </c>
      <c r="H412" s="181">
        <f>'Office Minor'!H65</f>
        <v>1920</v>
      </c>
    </row>
    <row r="413" spans="1:8" s="465" customFormat="1" ht="17.100000000000001" customHeight="1" x14ac:dyDescent="0.25">
      <c r="A413" s="230">
        <v>3</v>
      </c>
      <c r="B413" s="488" t="s">
        <v>190</v>
      </c>
      <c r="C413" s="181">
        <f>'Office Minor'!C132</f>
        <v>0</v>
      </c>
      <c r="D413" s="181">
        <f>'Office Minor'!D132</f>
        <v>0</v>
      </c>
      <c r="E413" s="181">
        <f>'Office Minor'!E132</f>
        <v>0</v>
      </c>
      <c r="F413" s="181">
        <f>'Office Minor'!F132</f>
        <v>0</v>
      </c>
      <c r="G413" s="181">
        <f>'Office Minor'!G132</f>
        <v>0</v>
      </c>
      <c r="H413" s="181">
        <f>'Office Minor'!H132</f>
        <v>21</v>
      </c>
    </row>
    <row r="414" spans="1:8" s="465" customFormat="1" ht="17.100000000000001" customHeight="1" x14ac:dyDescent="0.25">
      <c r="A414" s="181">
        <v>4</v>
      </c>
      <c r="B414" s="488" t="s">
        <v>150</v>
      </c>
      <c r="C414" s="181">
        <f>'Office Minor'!C113</f>
        <v>0</v>
      </c>
      <c r="D414" s="181">
        <f>'Office Minor'!D113</f>
        <v>0</v>
      </c>
      <c r="E414" s="181">
        <f>'Office Minor'!E113</f>
        <v>0</v>
      </c>
      <c r="F414" s="181">
        <f>'Office Minor'!F113</f>
        <v>0</v>
      </c>
      <c r="G414" s="181">
        <f>'Office Minor'!G113</f>
        <v>0</v>
      </c>
      <c r="H414" s="181">
        <f>'Office Minor'!H113</f>
        <v>0</v>
      </c>
    </row>
    <row r="415" spans="1:8" s="465" customFormat="1" ht="17.100000000000001" customHeight="1" x14ac:dyDescent="0.25">
      <c r="A415" s="230">
        <v>5</v>
      </c>
      <c r="B415" s="488" t="s">
        <v>112</v>
      </c>
      <c r="C415" s="181">
        <f>'Office Minor'!C159</f>
        <v>0</v>
      </c>
      <c r="D415" s="181">
        <f>'Office Minor'!D159</f>
        <v>0</v>
      </c>
      <c r="E415" s="181">
        <f>'Office Minor'!E159</f>
        <v>0</v>
      </c>
      <c r="F415" s="181">
        <f>'Office Minor'!F159</f>
        <v>0</v>
      </c>
      <c r="G415" s="181">
        <f>'Office Minor'!G159</f>
        <v>0</v>
      </c>
      <c r="H415" s="181">
        <f>'Office Minor'!H159</f>
        <v>0</v>
      </c>
    </row>
    <row r="416" spans="1:8" s="465" customFormat="1" ht="17.100000000000001" customHeight="1" x14ac:dyDescent="0.25">
      <c r="A416" s="181">
        <v>6</v>
      </c>
      <c r="B416" s="466" t="s">
        <v>139</v>
      </c>
      <c r="C416" s="223">
        <f>'Office Minor'!C93</f>
        <v>0</v>
      </c>
      <c r="D416" s="223">
        <f>'Office Minor'!D93</f>
        <v>0</v>
      </c>
      <c r="E416" s="223">
        <f>'Office Minor'!E93</f>
        <v>385979.18599999999</v>
      </c>
      <c r="F416" s="223">
        <f>'Office Minor'!F93</f>
        <v>13509271.461999999</v>
      </c>
      <c r="G416" s="223">
        <f>'Office Minor'!G93</f>
        <v>2418683</v>
      </c>
      <c r="H416" s="223">
        <f>'Office Minor'!H93</f>
        <v>0</v>
      </c>
    </row>
    <row r="417" spans="1:8" s="465" customFormat="1" ht="17.100000000000001" customHeight="1" x14ac:dyDescent="0.25">
      <c r="A417" s="230">
        <v>7</v>
      </c>
      <c r="B417" s="466" t="s">
        <v>103</v>
      </c>
      <c r="C417" s="148">
        <f>'Office Minor'!C251</f>
        <v>0</v>
      </c>
      <c r="D417" s="148">
        <f>'Office Minor'!D251</f>
        <v>0</v>
      </c>
      <c r="E417" s="148">
        <f>'Office Minor'!E251</f>
        <v>12544</v>
      </c>
      <c r="F417" s="148">
        <f>'Office Minor'!F251</f>
        <v>1254400</v>
      </c>
      <c r="G417" s="148">
        <f>'Office Minor'!G251</f>
        <v>6084540</v>
      </c>
      <c r="H417" s="148">
        <f>'Office Minor'!H251</f>
        <v>150</v>
      </c>
    </row>
    <row r="418" spans="1:8" s="465" customFormat="1" ht="17.100000000000001" customHeight="1" x14ac:dyDescent="0.25">
      <c r="A418" s="181">
        <v>8</v>
      </c>
      <c r="B418" s="466" t="s">
        <v>109</v>
      </c>
      <c r="C418" s="148">
        <f>'Office Minor'!C273</f>
        <v>0</v>
      </c>
      <c r="D418" s="148">
        <f>'Office Minor'!D273</f>
        <v>0</v>
      </c>
      <c r="E418" s="148">
        <f>'Office Minor'!E273</f>
        <v>2884569</v>
      </c>
      <c r="F418" s="148">
        <f>'Office Minor'!F273</f>
        <v>72114225</v>
      </c>
      <c r="G418" s="148">
        <f>'Office Minor'!G273</f>
        <v>29540497</v>
      </c>
      <c r="H418" s="148">
        <f>'Office Minor'!H273</f>
        <v>150</v>
      </c>
    </row>
    <row r="419" spans="1:8" s="465" customFormat="1" ht="17.100000000000001" customHeight="1" x14ac:dyDescent="0.25">
      <c r="A419" s="230">
        <v>9</v>
      </c>
      <c r="B419" s="466" t="s">
        <v>153</v>
      </c>
      <c r="C419" s="148">
        <f>'Office Minor'!C350</f>
        <v>2</v>
      </c>
      <c r="D419" s="148">
        <f>'Office Minor'!D350</f>
        <v>2</v>
      </c>
      <c r="E419" s="148">
        <f>'Office Minor'!E350</f>
        <v>65000</v>
      </c>
      <c r="F419" s="148">
        <f>'Office Minor'!F350</f>
        <v>2275000</v>
      </c>
      <c r="G419" s="148">
        <f>'Office Minor'!G350</f>
        <v>390000</v>
      </c>
      <c r="H419" s="148">
        <f>'Office Minor'!H350</f>
        <v>50</v>
      </c>
    </row>
    <row r="420" spans="1:8" s="465" customFormat="1" ht="17.100000000000001" customHeight="1" x14ac:dyDescent="0.25">
      <c r="A420" s="181">
        <v>10</v>
      </c>
      <c r="B420" s="466" t="s">
        <v>117</v>
      </c>
      <c r="C420" s="148">
        <f>'Office Minor'!C434</f>
        <v>3</v>
      </c>
      <c r="D420" s="148">
        <f>'Office Minor'!D434</f>
        <v>3</v>
      </c>
      <c r="E420" s="148">
        <f>'Office Minor'!E434</f>
        <v>7310.04</v>
      </c>
      <c r="F420" s="148">
        <f>'Office Minor'!F434</f>
        <v>182751</v>
      </c>
      <c r="G420" s="148">
        <f>'Office Minor'!G434</f>
        <v>190000</v>
      </c>
      <c r="H420" s="148">
        <f>'Office Minor'!H434</f>
        <v>6</v>
      </c>
    </row>
    <row r="421" spans="1:8" s="465" customFormat="1" ht="17.100000000000001" customHeight="1" x14ac:dyDescent="0.25">
      <c r="A421" s="230">
        <v>11</v>
      </c>
      <c r="B421" s="466" t="s">
        <v>127</v>
      </c>
      <c r="C421" s="277">
        <f>'Office Minor'!C402</f>
        <v>0</v>
      </c>
      <c r="D421" s="277">
        <f>'Office Minor'!D402</f>
        <v>0</v>
      </c>
      <c r="E421" s="277">
        <f>'Office Minor'!E402</f>
        <v>906102</v>
      </c>
      <c r="F421" s="277">
        <f>'Office Minor'!F402</f>
        <v>22652550</v>
      </c>
      <c r="G421" s="277">
        <f>'Office Minor'!G402</f>
        <v>5436000</v>
      </c>
      <c r="H421" s="277">
        <f>'Office Minor'!H402</f>
        <v>75</v>
      </c>
    </row>
    <row r="422" spans="1:8" s="465" customFormat="1" ht="17.100000000000001" customHeight="1" x14ac:dyDescent="0.25">
      <c r="A422" s="181">
        <v>12</v>
      </c>
      <c r="B422" s="466" t="s">
        <v>612</v>
      </c>
      <c r="C422" s="277">
        <f>'Office Minor'!C387</f>
        <v>0</v>
      </c>
      <c r="D422" s="277">
        <f>'Office Minor'!D387</f>
        <v>0</v>
      </c>
      <c r="E422" s="277">
        <f>'Office Minor'!E387</f>
        <v>65577136</v>
      </c>
      <c r="F422" s="277">
        <f>'Office Minor'!F387</f>
        <v>1639428400</v>
      </c>
      <c r="G422" s="277">
        <f>'Office Minor'!G387</f>
        <v>47919218</v>
      </c>
      <c r="H422" s="277">
        <f>'Office Minor'!H387</f>
        <v>1255</v>
      </c>
    </row>
    <row r="423" spans="1:8" s="465" customFormat="1" ht="17.100000000000001" customHeight="1" x14ac:dyDescent="0.25">
      <c r="A423" s="230">
        <v>13</v>
      </c>
      <c r="B423" s="466" t="s">
        <v>135</v>
      </c>
      <c r="C423" s="148">
        <f>'Office Minor'!C450</f>
        <v>0</v>
      </c>
      <c r="D423" s="148">
        <f>'Office Minor'!D450</f>
        <v>0</v>
      </c>
      <c r="E423" s="148">
        <f>'Office Minor'!E450</f>
        <v>185168</v>
      </c>
      <c r="F423" s="148">
        <f>'Office Minor'!F450</f>
        <v>27775200</v>
      </c>
      <c r="G423" s="148">
        <f>'Office Minor'!G450</f>
        <v>1327121</v>
      </c>
      <c r="H423" s="148">
        <f>'Office Minor'!H450</f>
        <v>100</v>
      </c>
    </row>
    <row r="424" spans="1:8" s="465" customFormat="1" ht="17.100000000000001" customHeight="1" x14ac:dyDescent="0.25">
      <c r="A424" s="181">
        <v>14</v>
      </c>
      <c r="B424" s="466" t="s">
        <v>394</v>
      </c>
      <c r="C424" s="148">
        <f>'Office Minor'!C478</f>
        <v>0</v>
      </c>
      <c r="D424" s="148">
        <f>'Office Minor'!D478</f>
        <v>0</v>
      </c>
      <c r="E424" s="148">
        <f>'Office Minor'!E478</f>
        <v>899.46</v>
      </c>
      <c r="F424" s="148">
        <f>'Office Minor'!F478</f>
        <v>22486.5</v>
      </c>
      <c r="G424" s="148">
        <f>'Office Minor'!G478</f>
        <v>182616.76</v>
      </c>
      <c r="H424" s="148">
        <f>'Office Minor'!H478</f>
        <v>10</v>
      </c>
    </row>
    <row r="425" spans="1:8" s="465" customFormat="1" ht="17.100000000000001" customHeight="1" x14ac:dyDescent="0.25">
      <c r="A425" s="230">
        <v>15</v>
      </c>
      <c r="B425" s="466" t="s">
        <v>94</v>
      </c>
      <c r="C425" s="148">
        <f>'Office Minor'!C752</f>
        <v>0</v>
      </c>
      <c r="D425" s="148">
        <f>'Office Minor'!D752</f>
        <v>0</v>
      </c>
      <c r="E425" s="148">
        <f>'Office Minor'!E752</f>
        <v>360215</v>
      </c>
      <c r="F425" s="148">
        <f>'Office Minor'!F752</f>
        <v>75645150</v>
      </c>
      <c r="G425" s="148">
        <f>'Office Minor'!G752</f>
        <v>8899300</v>
      </c>
      <c r="H425" s="148">
        <f>'Office Minor'!H752</f>
        <v>250</v>
      </c>
    </row>
    <row r="426" spans="1:8" s="465" customFormat="1" ht="17.100000000000001" customHeight="1" x14ac:dyDescent="0.25">
      <c r="A426" s="181">
        <v>16</v>
      </c>
      <c r="B426" s="466" t="s">
        <v>90</v>
      </c>
      <c r="C426" s="148">
        <f>'Office Minor'!C734</f>
        <v>0</v>
      </c>
      <c r="D426" s="148">
        <f>'Office Minor'!D734</f>
        <v>0</v>
      </c>
      <c r="E426" s="148">
        <f>'Office Minor'!E734</f>
        <v>11082.6</v>
      </c>
      <c r="F426" s="148">
        <f>'Office Minor'!F734</f>
        <v>332478</v>
      </c>
      <c r="G426" s="148">
        <f>'Office Minor'!G734</f>
        <v>1019406</v>
      </c>
      <c r="H426" s="148">
        <f>'Office Minor'!H734</f>
        <v>0</v>
      </c>
    </row>
    <row r="427" spans="1:8" s="465" customFormat="1" ht="17.100000000000001" customHeight="1" x14ac:dyDescent="0.25">
      <c r="A427" s="230">
        <v>17</v>
      </c>
      <c r="B427" s="466" t="s">
        <v>118</v>
      </c>
      <c r="C427" s="181">
        <f>'Office Minor'!C466</f>
        <v>0</v>
      </c>
      <c r="D427" s="181">
        <f>'Office Minor'!D466</f>
        <v>0</v>
      </c>
      <c r="E427" s="181">
        <f>'Office Minor'!E466</f>
        <v>14232454</v>
      </c>
      <c r="F427" s="181">
        <f>'Office Minor'!F466</f>
        <v>355811350</v>
      </c>
      <c r="G427" s="181">
        <f>'Office Minor'!G466</f>
        <v>87859345</v>
      </c>
      <c r="H427" s="181">
        <f>'Office Minor'!H466</f>
        <v>350</v>
      </c>
    </row>
    <row r="428" spans="1:8" s="465" customFormat="1" ht="17.100000000000001" customHeight="1" x14ac:dyDescent="0.25">
      <c r="A428" s="181">
        <v>18</v>
      </c>
      <c r="B428" s="468" t="s">
        <v>110</v>
      </c>
      <c r="C428" s="353">
        <f>'Office Minor'!C568</f>
        <v>0</v>
      </c>
      <c r="D428" s="353">
        <f>'Office Minor'!D568</f>
        <v>0</v>
      </c>
      <c r="E428" s="353">
        <f>'Office Minor'!E568</f>
        <v>132660</v>
      </c>
      <c r="F428" s="353">
        <f>'Office Minor'!F568</f>
        <v>3316500</v>
      </c>
      <c r="G428" s="353">
        <f>'Office Minor'!G568</f>
        <v>795960</v>
      </c>
      <c r="H428" s="353">
        <f>'Office Minor'!H568</f>
        <v>20</v>
      </c>
    </row>
    <row r="429" spans="1:8" s="465" customFormat="1" ht="17.100000000000001" customHeight="1" x14ac:dyDescent="0.25">
      <c r="A429" s="230">
        <v>19</v>
      </c>
      <c r="B429" s="468" t="s">
        <v>611</v>
      </c>
      <c r="C429" s="181">
        <f>'Office Minor'!C588+'Office Minor'!C17</f>
        <v>1</v>
      </c>
      <c r="D429" s="181">
        <f>'Office Minor'!D588+'Office Minor'!D17</f>
        <v>0</v>
      </c>
      <c r="E429" s="181">
        <f>'Office Minor'!E588+'Office Minor'!E17</f>
        <v>102211.81999999999</v>
      </c>
      <c r="F429" s="181">
        <f>'Office Minor'!F588+'Office Minor'!F17</f>
        <v>3063639.72</v>
      </c>
      <c r="G429" s="181">
        <f>'Office Minor'!G588+'Office Minor'!G17</f>
        <v>3447531.64</v>
      </c>
      <c r="H429" s="181">
        <f>'Office Minor'!H588+'Office Minor'!H17</f>
        <v>70</v>
      </c>
    </row>
    <row r="430" spans="1:8" s="465" customFormat="1" ht="17.100000000000001" customHeight="1" x14ac:dyDescent="0.25">
      <c r="A430" s="181">
        <v>20</v>
      </c>
      <c r="B430" s="234" t="s">
        <v>82</v>
      </c>
      <c r="C430" s="181">
        <f>'Office Minor'!C806</f>
        <v>0</v>
      </c>
      <c r="D430" s="181">
        <f>'Office Minor'!D806</f>
        <v>0</v>
      </c>
      <c r="E430" s="181">
        <f>'Office Minor'!E806</f>
        <v>14263.07</v>
      </c>
      <c r="F430" s="181">
        <f>'Office Minor'!F806</f>
        <v>427892.23</v>
      </c>
      <c r="G430" s="181">
        <f>'Office Minor'!G806</f>
        <v>90000</v>
      </c>
      <c r="H430" s="181">
        <f>'Office Minor'!H806</f>
        <v>10</v>
      </c>
    </row>
    <row r="431" spans="1:8" s="465" customFormat="1" ht="17.100000000000001" customHeight="1" x14ac:dyDescent="0.25">
      <c r="A431" s="181">
        <v>21</v>
      </c>
      <c r="B431" s="234" t="s">
        <v>124</v>
      </c>
      <c r="C431" s="181">
        <f>'Office Minor'!C678</f>
        <v>0</v>
      </c>
      <c r="D431" s="181">
        <f>'Office Minor'!D678</f>
        <v>0</v>
      </c>
      <c r="E431" s="181">
        <f>'Office Minor'!E678</f>
        <v>1958668</v>
      </c>
      <c r="F431" s="181">
        <f>'Office Minor'!F678</f>
        <v>58760040</v>
      </c>
      <c r="G431" s="181">
        <f>'Office Minor'!G678</f>
        <v>19586680</v>
      </c>
      <c r="H431" s="181">
        <f>'Office Minor'!H678</f>
        <v>50</v>
      </c>
    </row>
    <row r="432" spans="1:8" s="465" customFormat="1" ht="17.100000000000001" customHeight="1" x14ac:dyDescent="0.25">
      <c r="A432" s="1152" t="s">
        <v>49</v>
      </c>
      <c r="B432" s="1153"/>
      <c r="C432" s="280">
        <f>SUM(C411:C431)</f>
        <v>6</v>
      </c>
      <c r="D432" s="280">
        <f t="shared" ref="D432:H432" si="23">SUM(D411:D431)</f>
        <v>5</v>
      </c>
      <c r="E432" s="280">
        <f t="shared" si="23"/>
        <v>88154517.175999969</v>
      </c>
      <c r="F432" s="280">
        <f t="shared" si="23"/>
        <v>2314794993.9119997</v>
      </c>
      <c r="G432" s="280">
        <f t="shared" si="23"/>
        <v>224529580.39999998</v>
      </c>
      <c r="H432" s="280">
        <f t="shared" si="23"/>
        <v>4527</v>
      </c>
    </row>
    <row r="433" spans="1:8" s="465" customFormat="1" ht="17.100000000000001" customHeight="1" x14ac:dyDescent="0.25">
      <c r="A433" s="487"/>
      <c r="B433" s="487"/>
      <c r="C433" s="487"/>
      <c r="D433" s="487"/>
      <c r="E433" s="487"/>
      <c r="F433" s="487"/>
      <c r="G433" s="487"/>
      <c r="H433" s="487"/>
    </row>
    <row r="434" spans="1:8" s="465" customFormat="1" ht="17.100000000000001" customHeight="1" x14ac:dyDescent="0.25">
      <c r="A434" s="1177" t="s">
        <v>146</v>
      </c>
      <c r="B434" s="1177"/>
      <c r="C434" s="1177"/>
      <c r="D434" s="1177"/>
      <c r="E434" s="1177"/>
      <c r="F434" s="1177"/>
      <c r="G434" s="1177"/>
      <c r="H434" s="1177"/>
    </row>
    <row r="435" spans="1:8" s="465" customFormat="1" ht="17.100000000000001" customHeight="1" x14ac:dyDescent="0.25">
      <c r="A435" s="1155" t="s">
        <v>2</v>
      </c>
      <c r="B435" s="1150" t="s">
        <v>76</v>
      </c>
      <c r="C435" s="270" t="s">
        <v>4</v>
      </c>
      <c r="D435" s="270" t="s">
        <v>5</v>
      </c>
      <c r="E435" s="270" t="s">
        <v>6</v>
      </c>
      <c r="F435" s="270" t="s">
        <v>7</v>
      </c>
      <c r="G435" s="270" t="s">
        <v>8</v>
      </c>
      <c r="H435" s="270" t="s">
        <v>9</v>
      </c>
    </row>
    <row r="436" spans="1:8" s="465" customFormat="1" ht="17.100000000000001" customHeight="1" x14ac:dyDescent="0.25">
      <c r="A436" s="1156"/>
      <c r="B436" s="1151"/>
      <c r="C436" s="2" t="s">
        <v>10</v>
      </c>
      <c r="D436" s="2" t="s">
        <v>51</v>
      </c>
      <c r="E436" s="2" t="s">
        <v>78</v>
      </c>
      <c r="F436" s="53" t="s">
        <v>79</v>
      </c>
      <c r="G436" s="53" t="s">
        <v>79</v>
      </c>
      <c r="H436" s="2" t="s">
        <v>12</v>
      </c>
    </row>
    <row r="437" spans="1:8" s="465" customFormat="1" ht="17.100000000000001" customHeight="1" x14ac:dyDescent="0.25">
      <c r="A437" s="294">
        <v>1</v>
      </c>
      <c r="B437" s="232" t="s">
        <v>139</v>
      </c>
      <c r="C437" s="148">
        <f>'Office Minor'!C94</f>
        <v>2</v>
      </c>
      <c r="D437" s="148">
        <f>'Office Minor'!D94</f>
        <v>2</v>
      </c>
      <c r="E437" s="148">
        <f>'Office Minor'!E94</f>
        <v>0</v>
      </c>
      <c r="F437" s="148">
        <f>'Office Minor'!F94</f>
        <v>0</v>
      </c>
      <c r="G437" s="148">
        <f>'Office Minor'!G94</f>
        <v>475110</v>
      </c>
      <c r="H437" s="148">
        <f>'Office Minor'!H94</f>
        <v>0</v>
      </c>
    </row>
    <row r="438" spans="1:8" s="465" customFormat="1" ht="17.100000000000001" customHeight="1" x14ac:dyDescent="0.25">
      <c r="A438" s="294">
        <v>2</v>
      </c>
      <c r="B438" s="232" t="s">
        <v>477</v>
      </c>
      <c r="C438" s="148">
        <f>'Office Minor'!C112+'Office Minor'!C114</f>
        <v>4</v>
      </c>
      <c r="D438" s="148">
        <f>'Office Minor'!D112+'Office Minor'!D114</f>
        <v>7</v>
      </c>
      <c r="E438" s="148">
        <f>'Office Minor'!E112+'Office Minor'!E114</f>
        <v>388130.33</v>
      </c>
      <c r="F438" s="148">
        <f>'Office Minor'!F112+'Office Minor'!F114</f>
        <v>77626066</v>
      </c>
      <c r="G438" s="148">
        <f>'Office Minor'!G112+'Office Minor'!G114</f>
        <v>12500019</v>
      </c>
      <c r="H438" s="148">
        <f>'Office Minor'!H112+'Office Minor'!H114</f>
        <v>10</v>
      </c>
    </row>
    <row r="439" spans="1:8" s="465" customFormat="1" ht="17.100000000000001" customHeight="1" x14ac:dyDescent="0.25">
      <c r="A439" s="294">
        <v>3</v>
      </c>
      <c r="B439" s="466" t="s">
        <v>103</v>
      </c>
      <c r="C439" s="225">
        <f>'Office Minor'!C253+'Office Minor'!C254</f>
        <v>0</v>
      </c>
      <c r="D439" s="225">
        <f>'Office Minor'!D253+'Office Minor'!D254</f>
        <v>0</v>
      </c>
      <c r="E439" s="225">
        <f>'Office Minor'!E253+'Office Minor'!E254</f>
        <v>0</v>
      </c>
      <c r="F439" s="225">
        <f>'Office Minor'!F253+'Office Minor'!F254</f>
        <v>0</v>
      </c>
      <c r="G439" s="225">
        <f>'Office Minor'!G253+'Office Minor'!G254</f>
        <v>276600</v>
      </c>
      <c r="H439" s="225">
        <f>'Office Minor'!H253+'Office Minor'!H254</f>
        <v>25</v>
      </c>
    </row>
    <row r="440" spans="1:8" s="465" customFormat="1" ht="17.100000000000001" customHeight="1" x14ac:dyDescent="0.25">
      <c r="A440" s="294">
        <v>4</v>
      </c>
      <c r="B440" s="488" t="s">
        <v>144</v>
      </c>
      <c r="C440" s="299">
        <f>'Office Minor'!C64</f>
        <v>2</v>
      </c>
      <c r="D440" s="299">
        <f>'Office Minor'!D64</f>
        <v>2</v>
      </c>
      <c r="E440" s="299">
        <f>'Office Minor'!E64</f>
        <v>0</v>
      </c>
      <c r="F440" s="299">
        <f>'Office Minor'!F64</f>
        <v>0</v>
      </c>
      <c r="G440" s="299">
        <f>'Office Minor'!G64</f>
        <v>0</v>
      </c>
      <c r="H440" s="299">
        <f>'Office Minor'!H64</f>
        <v>0</v>
      </c>
    </row>
    <row r="441" spans="1:8" s="465" customFormat="1" ht="17.100000000000001" customHeight="1" x14ac:dyDescent="0.25">
      <c r="A441" s="294">
        <v>5</v>
      </c>
      <c r="B441" s="466" t="s">
        <v>153</v>
      </c>
      <c r="C441" s="64">
        <f>'Office Minor'!C351</f>
        <v>21</v>
      </c>
      <c r="D441" s="64">
        <f>'Office Minor'!D351</f>
        <v>21</v>
      </c>
      <c r="E441" s="64">
        <f>'Office Minor'!E351</f>
        <v>439745</v>
      </c>
      <c r="F441" s="64">
        <f>'Office Minor'!F351</f>
        <v>83551550</v>
      </c>
      <c r="G441" s="64">
        <f>'Office Minor'!G351</f>
        <v>14071840</v>
      </c>
      <c r="H441" s="64">
        <f>'Office Minor'!H351</f>
        <v>250</v>
      </c>
    </row>
    <row r="442" spans="1:8" s="465" customFormat="1" ht="17.100000000000001" customHeight="1" x14ac:dyDescent="0.25">
      <c r="A442" s="294">
        <v>6</v>
      </c>
      <c r="B442" s="466" t="s">
        <v>127</v>
      </c>
      <c r="C442" s="277">
        <f>'Office Minor'!C401</f>
        <v>0</v>
      </c>
      <c r="D442" s="277">
        <f>'Office Minor'!D401</f>
        <v>0</v>
      </c>
      <c r="E442" s="277">
        <f>'Office Minor'!E401</f>
        <v>40354</v>
      </c>
      <c r="F442" s="277">
        <f>'Office Minor'!F401</f>
        <v>4035400</v>
      </c>
      <c r="G442" s="277">
        <f>'Office Minor'!G401</f>
        <v>1291000</v>
      </c>
      <c r="H442" s="277">
        <f>'Office Minor'!H401</f>
        <v>10</v>
      </c>
    </row>
    <row r="443" spans="1:8" s="465" customFormat="1" ht="17.100000000000001" customHeight="1" x14ac:dyDescent="0.25">
      <c r="A443" s="294">
        <v>7</v>
      </c>
      <c r="B443" s="466" t="s">
        <v>94</v>
      </c>
      <c r="C443" s="277">
        <f>'Office Minor'!C753</f>
        <v>0</v>
      </c>
      <c r="D443" s="277">
        <f>'Office Minor'!D753</f>
        <v>0</v>
      </c>
      <c r="E443" s="277">
        <f>'Office Minor'!E753</f>
        <v>0</v>
      </c>
      <c r="F443" s="277">
        <f>'Office Minor'!F753</f>
        <v>0</v>
      </c>
      <c r="G443" s="277">
        <f>'Office Minor'!G753</f>
        <v>0</v>
      </c>
      <c r="H443" s="277">
        <f>'Office Minor'!H753</f>
        <v>0</v>
      </c>
    </row>
    <row r="444" spans="1:8" s="465" customFormat="1" ht="17.100000000000001" customHeight="1" x14ac:dyDescent="0.25">
      <c r="A444" s="294">
        <v>8</v>
      </c>
      <c r="B444" s="466" t="s">
        <v>616</v>
      </c>
      <c r="C444" s="277">
        <f>'Office Minor'!C587</f>
        <v>0</v>
      </c>
      <c r="D444" s="277">
        <f>'Office Minor'!D587</f>
        <v>0</v>
      </c>
      <c r="E444" s="277">
        <f>'Office Minor'!E587</f>
        <v>0</v>
      </c>
      <c r="F444" s="277">
        <f>'Office Minor'!F587</f>
        <v>0</v>
      </c>
      <c r="G444" s="277">
        <f>'Office Minor'!G587</f>
        <v>0</v>
      </c>
      <c r="H444" s="277">
        <f>'Office Minor'!H587</f>
        <v>0</v>
      </c>
    </row>
    <row r="445" spans="1:8" s="465" customFormat="1" ht="17.100000000000001" customHeight="1" x14ac:dyDescent="0.25">
      <c r="A445" s="294">
        <v>9</v>
      </c>
      <c r="B445" s="466" t="s">
        <v>402</v>
      </c>
      <c r="C445" s="277">
        <f>'Office Minor'!C573</f>
        <v>0</v>
      </c>
      <c r="D445" s="277">
        <f>'Office Minor'!D573</f>
        <v>0</v>
      </c>
      <c r="E445" s="277">
        <f>'Office Minor'!E573</f>
        <v>0</v>
      </c>
      <c r="F445" s="277">
        <f>'Office Minor'!F573</f>
        <v>0</v>
      </c>
      <c r="G445" s="277">
        <f>'Office Minor'!G573</f>
        <v>0</v>
      </c>
      <c r="H445" s="277">
        <f>'Office Minor'!H573</f>
        <v>0</v>
      </c>
    </row>
    <row r="446" spans="1:8" s="465" customFormat="1" ht="17.100000000000001" customHeight="1" x14ac:dyDescent="0.25">
      <c r="A446" s="294">
        <v>10</v>
      </c>
      <c r="B446" s="466" t="s">
        <v>126</v>
      </c>
      <c r="C446" s="256">
        <f>'Office Minor'!C628</f>
        <v>0</v>
      </c>
      <c r="D446" s="256">
        <f>'Office Minor'!D628</f>
        <v>0</v>
      </c>
      <c r="E446" s="256">
        <f>'Office Minor'!E628</f>
        <v>0</v>
      </c>
      <c r="F446" s="256">
        <f>'Office Minor'!F628</f>
        <v>0</v>
      </c>
      <c r="G446" s="256">
        <f>'Office Minor'!G628</f>
        <v>0</v>
      </c>
      <c r="H446" s="256">
        <f>'Office Minor'!H628</f>
        <v>0</v>
      </c>
    </row>
    <row r="447" spans="1:8" s="465" customFormat="1" ht="17.100000000000001" customHeight="1" x14ac:dyDescent="0.25">
      <c r="A447" s="294">
        <v>11</v>
      </c>
      <c r="B447" s="466" t="s">
        <v>90</v>
      </c>
      <c r="C447" s="256">
        <f>'Office Minor'!C735</f>
        <v>0</v>
      </c>
      <c r="D447" s="256">
        <f>'Office Minor'!D735</f>
        <v>0</v>
      </c>
      <c r="E447" s="256">
        <f>'Office Minor'!E735</f>
        <v>0</v>
      </c>
      <c r="F447" s="256">
        <f>'Office Minor'!F735</f>
        <v>0</v>
      </c>
      <c r="G447" s="256">
        <f>'Office Minor'!G735</f>
        <v>407072</v>
      </c>
      <c r="H447" s="256">
        <f>'Office Minor'!H735</f>
        <v>0</v>
      </c>
    </row>
    <row r="448" spans="1:8" s="465" customFormat="1" ht="17.100000000000001" customHeight="1" x14ac:dyDescent="0.25">
      <c r="A448" s="1018">
        <v>12</v>
      </c>
      <c r="B448" s="1019" t="s">
        <v>248</v>
      </c>
      <c r="C448" s="449">
        <f>'Office Minor'!C280</f>
        <v>0</v>
      </c>
      <c r="D448" s="449">
        <f>'Office Minor'!D280</f>
        <v>0</v>
      </c>
      <c r="E448" s="449">
        <f>'Office Minor'!E280</f>
        <v>980</v>
      </c>
      <c r="F448" s="449">
        <f>'Office Minor'!F280</f>
        <v>676200</v>
      </c>
      <c r="G448" s="449">
        <f>'Office Minor'!G280</f>
        <v>117200</v>
      </c>
      <c r="H448" s="449">
        <f>'Office Minor'!H280</f>
        <v>10</v>
      </c>
    </row>
    <row r="449" spans="1:8" s="465" customFormat="1" ht="17.100000000000001" customHeight="1" x14ac:dyDescent="0.25">
      <c r="A449" s="1152" t="s">
        <v>49</v>
      </c>
      <c r="B449" s="1153"/>
      <c r="C449" s="280">
        <f>SUM(C437:C448)</f>
        <v>29</v>
      </c>
      <c r="D449" s="280">
        <f t="shared" ref="D449:H449" si="24">SUM(D437:D448)</f>
        <v>32</v>
      </c>
      <c r="E449" s="280">
        <f t="shared" si="24"/>
        <v>869209.33000000007</v>
      </c>
      <c r="F449" s="280">
        <f t="shared" si="24"/>
        <v>165889216</v>
      </c>
      <c r="G449" s="280">
        <f t="shared" si="24"/>
        <v>29138841</v>
      </c>
      <c r="H449" s="280">
        <f t="shared" si="24"/>
        <v>305</v>
      </c>
    </row>
    <row r="450" spans="1:8" s="465" customFormat="1" ht="17.100000000000001" customHeight="1" x14ac:dyDescent="0.25">
      <c r="A450" s="487"/>
      <c r="B450" s="487"/>
      <c r="C450" s="487"/>
      <c r="D450" s="487"/>
      <c r="E450" s="487"/>
      <c r="F450" s="487"/>
      <c r="G450" s="487"/>
      <c r="H450" s="487"/>
    </row>
    <row r="451" spans="1:8" s="465" customFormat="1" ht="17.100000000000001" customHeight="1" x14ac:dyDescent="0.25">
      <c r="A451" s="1154" t="s">
        <v>120</v>
      </c>
      <c r="B451" s="1154"/>
      <c r="C451" s="1154"/>
      <c r="D451" s="1154"/>
      <c r="E451" s="1154"/>
      <c r="F451" s="1154"/>
      <c r="G451" s="1154"/>
      <c r="H451" s="1154"/>
    </row>
    <row r="452" spans="1:8" s="465" customFormat="1" ht="17.100000000000001" customHeight="1" x14ac:dyDescent="0.25">
      <c r="A452" s="1155" t="s">
        <v>2</v>
      </c>
      <c r="B452" s="1150" t="s">
        <v>76</v>
      </c>
      <c r="C452" s="270" t="s">
        <v>4</v>
      </c>
      <c r="D452" s="270" t="s">
        <v>5</v>
      </c>
      <c r="E452" s="270" t="s">
        <v>6</v>
      </c>
      <c r="F452" s="270" t="s">
        <v>7</v>
      </c>
      <c r="G452" s="270" t="s">
        <v>8</v>
      </c>
      <c r="H452" s="270" t="s">
        <v>9</v>
      </c>
    </row>
    <row r="453" spans="1:8" s="465" customFormat="1" ht="17.100000000000001" customHeight="1" x14ac:dyDescent="0.25">
      <c r="A453" s="1156"/>
      <c r="B453" s="1151"/>
      <c r="C453" s="2" t="s">
        <v>10</v>
      </c>
      <c r="D453" s="2" t="s">
        <v>77</v>
      </c>
      <c r="E453" s="2" t="s">
        <v>78</v>
      </c>
      <c r="F453" s="53" t="s">
        <v>79</v>
      </c>
      <c r="G453" s="53" t="s">
        <v>79</v>
      </c>
      <c r="H453" s="2" t="s">
        <v>12</v>
      </c>
    </row>
    <row r="454" spans="1:8" s="465" customFormat="1" ht="17.100000000000001" customHeight="1" x14ac:dyDescent="0.25">
      <c r="A454" s="181">
        <v>1</v>
      </c>
      <c r="B454" s="234" t="s">
        <v>153</v>
      </c>
      <c r="C454" s="181">
        <f>'Office Minor'!C344</f>
        <v>3</v>
      </c>
      <c r="D454" s="181">
        <f>'Office Minor'!D344</f>
        <v>14.7544</v>
      </c>
      <c r="E454" s="181">
        <f>'Office Minor'!E344</f>
        <v>90.93</v>
      </c>
      <c r="F454" s="181">
        <f>'Office Minor'!F344</f>
        <v>27279</v>
      </c>
      <c r="G454" s="181">
        <f>'Office Minor'!G344</f>
        <v>25910.45</v>
      </c>
      <c r="H454" s="181">
        <f>'Office Minor'!H344</f>
        <v>2</v>
      </c>
    </row>
    <row r="455" spans="1:8" s="465" customFormat="1" ht="17.100000000000001" customHeight="1" x14ac:dyDescent="0.25">
      <c r="A455" s="181">
        <v>2</v>
      </c>
      <c r="B455" s="234" t="s">
        <v>101</v>
      </c>
      <c r="C455" s="157">
        <f>'Office Minor'!C146</f>
        <v>3</v>
      </c>
      <c r="D455" s="157">
        <f>'Office Minor'!D146</f>
        <v>10</v>
      </c>
      <c r="E455" s="157">
        <f>'Office Minor'!E146</f>
        <v>1665</v>
      </c>
      <c r="F455" s="157">
        <f>'Office Minor'!F146</f>
        <v>499500</v>
      </c>
      <c r="G455" s="157">
        <f>'Office Minor'!G146</f>
        <v>34850</v>
      </c>
      <c r="H455" s="157">
        <f>'Office Minor'!H146</f>
        <v>10</v>
      </c>
    </row>
    <row r="456" spans="1:8" s="465" customFormat="1" ht="17.100000000000001" customHeight="1" x14ac:dyDescent="0.25">
      <c r="A456" s="181">
        <v>3</v>
      </c>
      <c r="B456" s="234" t="s">
        <v>102</v>
      </c>
      <c r="C456" s="148">
        <f>'Office Minor'!C220</f>
        <v>0</v>
      </c>
      <c r="D456" s="148">
        <f>'Office Minor'!D220</f>
        <v>0</v>
      </c>
      <c r="E456" s="148">
        <f>'Office Minor'!E220</f>
        <v>0</v>
      </c>
      <c r="F456" s="148">
        <f>'Office Minor'!F220</f>
        <v>0</v>
      </c>
      <c r="G456" s="148">
        <f>'Office Minor'!G220</f>
        <v>0</v>
      </c>
      <c r="H456" s="148">
        <f>'Office Minor'!H220</f>
        <v>0</v>
      </c>
    </row>
    <row r="457" spans="1:8" s="465" customFormat="1" ht="17.100000000000001" customHeight="1" x14ac:dyDescent="0.25">
      <c r="A457" s="181">
        <v>4</v>
      </c>
      <c r="B457" s="234" t="s">
        <v>82</v>
      </c>
      <c r="C457" s="181">
        <f>'Office Minor'!C800</f>
        <v>1</v>
      </c>
      <c r="D457" s="181">
        <f>'Office Minor'!D800</f>
        <v>44</v>
      </c>
      <c r="E457" s="181">
        <f>'Office Minor'!E800</f>
        <v>55523.14</v>
      </c>
      <c r="F457" s="181">
        <f>'Office Minor'!F800</f>
        <v>15268863.5</v>
      </c>
      <c r="G457" s="181">
        <f>'Office Minor'!G800</f>
        <v>2963166</v>
      </c>
      <c r="H457" s="181">
        <f>'Office Minor'!H800</f>
        <v>28</v>
      </c>
    </row>
    <row r="458" spans="1:8" s="465" customFormat="1" ht="17.100000000000001" customHeight="1" x14ac:dyDescent="0.25">
      <c r="A458" s="181">
        <v>5</v>
      </c>
      <c r="B458" s="19" t="s">
        <v>388</v>
      </c>
      <c r="C458" s="219">
        <f>'Office Minor'!C642</f>
        <v>4</v>
      </c>
      <c r="D458" s="219">
        <f>'Office Minor'!D642</f>
        <v>19.170000000000002</v>
      </c>
      <c r="E458" s="219">
        <f>'Office Minor'!E642</f>
        <v>0</v>
      </c>
      <c r="F458" s="219">
        <f>'Office Minor'!F642</f>
        <v>0</v>
      </c>
      <c r="G458" s="219">
        <f>'Office Minor'!G642</f>
        <v>112997</v>
      </c>
      <c r="H458" s="219">
        <f>'Office Minor'!H642</f>
        <v>20</v>
      </c>
    </row>
    <row r="459" spans="1:8" s="465" customFormat="1" ht="17.100000000000001" customHeight="1" x14ac:dyDescent="0.25">
      <c r="A459" s="181">
        <v>6</v>
      </c>
      <c r="B459" s="234" t="s">
        <v>80</v>
      </c>
      <c r="C459" s="181">
        <f>'Office Minor'!C180</f>
        <v>9</v>
      </c>
      <c r="D459" s="181">
        <f>'Office Minor'!D180</f>
        <v>37.909999999999997</v>
      </c>
      <c r="E459" s="181">
        <f>'Office Minor'!E180</f>
        <v>36076.68</v>
      </c>
      <c r="F459" s="181">
        <f>'Office Minor'!F180</f>
        <v>9921087</v>
      </c>
      <c r="G459" s="181">
        <f>'Office Minor'!G180</f>
        <v>15981014</v>
      </c>
      <c r="H459" s="181">
        <f>'Office Minor'!H180</f>
        <v>70</v>
      </c>
    </row>
    <row r="460" spans="1:8" s="465" customFormat="1" ht="17.100000000000001" customHeight="1" x14ac:dyDescent="0.25">
      <c r="A460" s="181">
        <v>7</v>
      </c>
      <c r="B460" s="234" t="s">
        <v>103</v>
      </c>
      <c r="C460" s="148">
        <f>'Office Minor'!C258</f>
        <v>20</v>
      </c>
      <c r="D460" s="148">
        <f>'Office Minor'!D258</f>
        <v>300</v>
      </c>
      <c r="E460" s="148">
        <f>'Office Minor'!E258</f>
        <v>1166136</v>
      </c>
      <c r="F460" s="148">
        <f>'Office Minor'!F258</f>
        <v>291534000</v>
      </c>
      <c r="G460" s="148">
        <f>'Office Minor'!G258</f>
        <v>51348905</v>
      </c>
      <c r="H460" s="148">
        <f>'Office Minor'!H258</f>
        <v>650</v>
      </c>
    </row>
    <row r="461" spans="1:8" s="465" customFormat="1" ht="17.100000000000001" customHeight="1" x14ac:dyDescent="0.25">
      <c r="A461" s="181">
        <v>8</v>
      </c>
      <c r="B461" s="234" t="s">
        <v>107</v>
      </c>
      <c r="C461" s="155">
        <f>'Office Minor'!C552</f>
        <v>36</v>
      </c>
      <c r="D461" s="155">
        <f>'Office Minor'!D552</f>
        <v>224.07</v>
      </c>
      <c r="E461" s="155">
        <f>'Office Minor'!E552</f>
        <v>680371.43</v>
      </c>
      <c r="F461" s="155">
        <f>'Office Minor'!F552</f>
        <v>187102143.30000001</v>
      </c>
      <c r="G461" s="155">
        <f>'Office Minor'!G552</f>
        <v>24510903</v>
      </c>
      <c r="H461" s="155">
        <f>'Office Minor'!H552</f>
        <v>150</v>
      </c>
    </row>
    <row r="462" spans="1:8" s="465" customFormat="1" ht="17.100000000000001" customHeight="1" x14ac:dyDescent="0.25">
      <c r="A462" s="181">
        <v>9</v>
      </c>
      <c r="B462" s="234" t="s">
        <v>110</v>
      </c>
      <c r="C462" s="181">
        <f>'Office Minor'!C570</f>
        <v>46</v>
      </c>
      <c r="D462" s="181">
        <f>'Office Minor'!D570</f>
        <v>530.66</v>
      </c>
      <c r="E462" s="181">
        <f>'Office Minor'!E570</f>
        <v>1353553</v>
      </c>
      <c r="F462" s="181">
        <f>'Office Minor'!F570</f>
        <v>372227075</v>
      </c>
      <c r="G462" s="181">
        <f>'Office Minor'!G570</f>
        <v>70392279</v>
      </c>
      <c r="H462" s="181">
        <f>'Office Minor'!H570</f>
        <v>201</v>
      </c>
    </row>
    <row r="463" spans="1:8" s="465" customFormat="1" ht="17.100000000000001" customHeight="1" x14ac:dyDescent="0.25">
      <c r="A463" s="181">
        <v>10</v>
      </c>
      <c r="B463" s="234" t="s">
        <v>87</v>
      </c>
      <c r="C463" s="181">
        <f>'Office Minor'!C488</f>
        <v>0</v>
      </c>
      <c r="D463" s="181">
        <f>'Office Minor'!D488</f>
        <v>0</v>
      </c>
      <c r="E463" s="181">
        <f>'Office Minor'!E488</f>
        <v>0</v>
      </c>
      <c r="F463" s="181">
        <f>'Office Minor'!F488</f>
        <v>0</v>
      </c>
      <c r="G463" s="181">
        <f>'Office Minor'!G488</f>
        <v>0</v>
      </c>
      <c r="H463" s="181">
        <f>'Office Minor'!H488</f>
        <v>0</v>
      </c>
    </row>
    <row r="464" spans="1:8" s="465" customFormat="1" ht="17.100000000000001" customHeight="1" x14ac:dyDescent="0.25">
      <c r="A464" s="181">
        <v>11</v>
      </c>
      <c r="B464" s="857" t="s">
        <v>99</v>
      </c>
      <c r="C464" s="643">
        <f>'Office Minor'!C716</f>
        <v>2</v>
      </c>
      <c r="D464" s="643">
        <f>'Office Minor'!D716</f>
        <v>8.1</v>
      </c>
      <c r="E464" s="643">
        <f>'Office Minor'!E716</f>
        <v>279.44</v>
      </c>
      <c r="F464" s="643">
        <f>'Office Minor'!F716</f>
        <v>76846</v>
      </c>
      <c r="G464" s="643">
        <f>'Office Minor'!G716</f>
        <v>12574.8</v>
      </c>
      <c r="H464" s="643">
        <f>'Office Minor'!H716</f>
        <v>25</v>
      </c>
    </row>
    <row r="465" spans="1:8" s="465" customFormat="1" ht="17.100000000000001" customHeight="1" x14ac:dyDescent="0.25">
      <c r="A465" s="1152" t="s">
        <v>49</v>
      </c>
      <c r="B465" s="1153"/>
      <c r="C465" s="281">
        <f>SUM(C454:C464)</f>
        <v>124</v>
      </c>
      <c r="D465" s="282">
        <f t="shared" ref="D465:H465" si="25">SUM(D454:D464)</f>
        <v>1188.6643999999999</v>
      </c>
      <c r="E465" s="283">
        <f t="shared" si="25"/>
        <v>3293695.62</v>
      </c>
      <c r="F465" s="283">
        <f t="shared" si="25"/>
        <v>876656793.79999995</v>
      </c>
      <c r="G465" s="283">
        <f>SUM(G454:G464)</f>
        <v>165382599.25</v>
      </c>
      <c r="H465" s="281">
        <f t="shared" si="25"/>
        <v>1156</v>
      </c>
    </row>
    <row r="466" spans="1:8" s="465" customFormat="1" ht="17.100000000000001" customHeight="1" x14ac:dyDescent="0.25">
      <c r="A466" s="487"/>
      <c r="B466" s="487"/>
      <c r="C466" s="487"/>
      <c r="D466" s="487"/>
      <c r="E466" s="487"/>
      <c r="F466" s="487"/>
      <c r="G466" s="487"/>
      <c r="H466" s="487"/>
    </row>
    <row r="467" spans="1:8" s="465" customFormat="1" ht="17.100000000000001" customHeight="1" x14ac:dyDescent="0.25">
      <c r="A467" s="1177" t="s">
        <v>66</v>
      </c>
      <c r="B467" s="1177"/>
      <c r="C467" s="1177"/>
      <c r="D467" s="1177"/>
      <c r="E467" s="1177"/>
      <c r="F467" s="1177"/>
      <c r="G467" s="1177"/>
      <c r="H467" s="1177"/>
    </row>
    <row r="468" spans="1:8" s="465" customFormat="1" ht="17.100000000000001" customHeight="1" x14ac:dyDescent="0.25">
      <c r="A468" s="1155" t="s">
        <v>2</v>
      </c>
      <c r="B468" s="1150" t="s">
        <v>76</v>
      </c>
      <c r="C468" s="270" t="s">
        <v>4</v>
      </c>
      <c r="D468" s="270" t="s">
        <v>5</v>
      </c>
      <c r="E468" s="270" t="s">
        <v>6</v>
      </c>
      <c r="F468" s="270" t="s">
        <v>7</v>
      </c>
      <c r="G468" s="270" t="s">
        <v>8</v>
      </c>
      <c r="H468" s="270" t="s">
        <v>9</v>
      </c>
    </row>
    <row r="469" spans="1:8" s="465" customFormat="1" ht="17.100000000000001" customHeight="1" x14ac:dyDescent="0.25">
      <c r="A469" s="1156"/>
      <c r="B469" s="1151"/>
      <c r="C469" s="255" t="s">
        <v>10</v>
      </c>
      <c r="D469" s="255" t="s">
        <v>51</v>
      </c>
      <c r="E469" s="255" t="s">
        <v>78</v>
      </c>
      <c r="F469" s="57" t="s">
        <v>79</v>
      </c>
      <c r="G469" s="57" t="s">
        <v>79</v>
      </c>
      <c r="H469" s="255" t="s">
        <v>12</v>
      </c>
    </row>
    <row r="470" spans="1:8" s="465" customFormat="1" ht="17.100000000000001" customHeight="1" x14ac:dyDescent="0.25">
      <c r="A470" s="230">
        <v>1</v>
      </c>
      <c r="B470" s="466" t="s">
        <v>137</v>
      </c>
      <c r="C470" s="202">
        <f>'Office Minor'!C11</f>
        <v>3</v>
      </c>
      <c r="D470" s="202">
        <f>'Office Minor'!D11</f>
        <v>3.8</v>
      </c>
      <c r="E470" s="202">
        <f>'Office Minor'!E11</f>
        <v>62055.172409999999</v>
      </c>
      <c r="F470" s="202">
        <f>'Office Minor'!F11</f>
        <v>37233103.450000003</v>
      </c>
      <c r="G470" s="202">
        <f>'Office Minor'!G11</f>
        <v>3599200</v>
      </c>
      <c r="H470" s="202">
        <f>'Office Minor'!H11</f>
        <v>30</v>
      </c>
    </row>
    <row r="471" spans="1:8" s="465" customFormat="1" ht="17.100000000000001" customHeight="1" x14ac:dyDescent="0.25">
      <c r="A471" s="181">
        <v>2</v>
      </c>
      <c r="B471" s="466" t="s">
        <v>91</v>
      </c>
      <c r="C471" s="256">
        <f>'Office Minor'!C29</f>
        <v>0</v>
      </c>
      <c r="D471" s="256">
        <f>'Office Minor'!D29</f>
        <v>0</v>
      </c>
      <c r="E471" s="256">
        <f>'Office Minor'!E29</f>
        <v>0</v>
      </c>
      <c r="F471" s="256">
        <f>'Office Minor'!F29</f>
        <v>0</v>
      </c>
      <c r="G471" s="256">
        <f>'Office Minor'!G29</f>
        <v>0</v>
      </c>
      <c r="H471" s="256">
        <f>'Office Minor'!H29</f>
        <v>0</v>
      </c>
    </row>
    <row r="472" spans="1:8" s="465" customFormat="1" ht="17.100000000000001" customHeight="1" x14ac:dyDescent="0.25">
      <c r="A472" s="230">
        <v>3</v>
      </c>
      <c r="B472" s="466" t="s">
        <v>85</v>
      </c>
      <c r="C472" s="148">
        <f>'Office Minor'!C45</f>
        <v>1</v>
      </c>
      <c r="D472" s="148">
        <f>'Office Minor'!D45</f>
        <v>1.62</v>
      </c>
      <c r="E472" s="148">
        <f>'Office Minor'!E45</f>
        <v>4433.54</v>
      </c>
      <c r="F472" s="148">
        <f>'Office Minor'!F45</f>
        <v>3059142.6</v>
      </c>
      <c r="G472" s="148">
        <f>'Office Minor'!G45</f>
        <v>354683.2</v>
      </c>
      <c r="H472" s="148">
        <f>'Office Minor'!H45</f>
        <v>169</v>
      </c>
    </row>
    <row r="473" spans="1:8" s="465" customFormat="1" ht="17.100000000000001" customHeight="1" x14ac:dyDescent="0.25">
      <c r="A473" s="181">
        <v>4</v>
      </c>
      <c r="B473" s="466" t="s">
        <v>190</v>
      </c>
      <c r="C473" s="148">
        <f>'Office Minor'!C126+'Office Minor'!C129</f>
        <v>0</v>
      </c>
      <c r="D473" s="148">
        <f>'Office Minor'!D126+'Office Minor'!D129</f>
        <v>0</v>
      </c>
      <c r="E473" s="148">
        <f>'Office Minor'!E126+'Office Minor'!E129</f>
        <v>218218</v>
      </c>
      <c r="F473" s="241">
        <f>'Office Minor'!F126+'Office Minor'!F129</f>
        <v>141841700</v>
      </c>
      <c r="G473" s="148">
        <f>'Office Minor'!G126+'Office Minor'!G129</f>
        <v>5390308</v>
      </c>
      <c r="H473" s="148">
        <f>'Office Minor'!H126+'Office Minor'!H129</f>
        <v>232</v>
      </c>
    </row>
    <row r="474" spans="1:8" s="465" customFormat="1" ht="17.100000000000001" customHeight="1" x14ac:dyDescent="0.25">
      <c r="A474" s="230">
        <v>5</v>
      </c>
      <c r="B474" s="466" t="s">
        <v>80</v>
      </c>
      <c r="C474" s="148">
        <f>'Office Minor'!C170</f>
        <v>6</v>
      </c>
      <c r="D474" s="148">
        <f>'Office Minor'!D170</f>
        <v>5.82</v>
      </c>
      <c r="E474" s="148">
        <f>'Office Minor'!E170</f>
        <v>332.73</v>
      </c>
      <c r="F474" s="148">
        <f>'Office Minor'!F170</f>
        <v>282820.5</v>
      </c>
      <c r="G474" s="148">
        <f>'Office Minor'!G170</f>
        <v>5808429</v>
      </c>
      <c r="H474" s="148">
        <f>'Office Minor'!H170</f>
        <v>32</v>
      </c>
    </row>
    <row r="475" spans="1:8" s="465" customFormat="1" ht="17.100000000000001" customHeight="1" x14ac:dyDescent="0.25">
      <c r="A475" s="181">
        <v>6</v>
      </c>
      <c r="B475" s="466" t="s">
        <v>152</v>
      </c>
      <c r="C475" s="148">
        <f>'Office Minor'!C302</f>
        <v>0</v>
      </c>
      <c r="D475" s="148">
        <f>'Office Minor'!D302</f>
        <v>0</v>
      </c>
      <c r="E475" s="148">
        <f>'Office Minor'!E302</f>
        <v>16748.080000000002</v>
      </c>
      <c r="F475" s="148">
        <f>'Office Minor'!F302</f>
        <v>10886252</v>
      </c>
      <c r="G475" s="148">
        <f>'Office Minor'!G302</f>
        <v>632615</v>
      </c>
      <c r="H475" s="148">
        <f>'Office Minor'!H302</f>
        <v>25</v>
      </c>
    </row>
    <row r="476" spans="1:8" s="465" customFormat="1" ht="17.100000000000001" customHeight="1" x14ac:dyDescent="0.25">
      <c r="A476" s="230">
        <v>7</v>
      </c>
      <c r="B476" s="466" t="s">
        <v>134</v>
      </c>
      <c r="C476" s="225">
        <f>'Office Minor'!C417</f>
        <v>1</v>
      </c>
      <c r="D476" s="225">
        <f>'Office Minor'!D417</f>
        <v>1</v>
      </c>
      <c r="E476" s="225">
        <f>'Office Minor'!E417</f>
        <v>0</v>
      </c>
      <c r="F476" s="225">
        <f>'Office Minor'!F417</f>
        <v>0</v>
      </c>
      <c r="G476" s="225">
        <f>'Office Minor'!G417</f>
        <v>0</v>
      </c>
      <c r="H476" s="225">
        <f>'Office Minor'!H417</f>
        <v>0</v>
      </c>
    </row>
    <row r="477" spans="1:8" s="465" customFormat="1" ht="17.100000000000001" customHeight="1" x14ac:dyDescent="0.25">
      <c r="A477" s="181">
        <v>8</v>
      </c>
      <c r="B477" s="466" t="s">
        <v>107</v>
      </c>
      <c r="C477" s="148">
        <f>'Office Minor'!C550</f>
        <v>0</v>
      </c>
      <c r="D477" s="148">
        <f>'Office Minor'!D550</f>
        <v>0</v>
      </c>
      <c r="E477" s="148">
        <f>'Office Minor'!E550</f>
        <v>1608556.07</v>
      </c>
      <c r="F477" s="148">
        <f>'Office Minor'!F550</f>
        <v>289540093.10000002</v>
      </c>
      <c r="G477" s="148">
        <f>'Office Minor'!G550</f>
        <v>78177523</v>
      </c>
      <c r="H477" s="148">
        <f>'Office Minor'!H550</f>
        <v>20000</v>
      </c>
    </row>
    <row r="478" spans="1:8" s="465" customFormat="1" ht="17.100000000000001" customHeight="1" x14ac:dyDescent="0.25">
      <c r="A478" s="230">
        <v>9</v>
      </c>
      <c r="B478" s="234" t="s">
        <v>110</v>
      </c>
      <c r="C478" s="148">
        <f>'Office Minor'!C565</f>
        <v>2</v>
      </c>
      <c r="D478" s="148">
        <f>'Office Minor'!D565</f>
        <v>40.5</v>
      </c>
      <c r="E478" s="148">
        <f>'Office Minor'!E565</f>
        <v>14009.6</v>
      </c>
      <c r="F478" s="241">
        <f>'Office Minor'!F565</f>
        <v>9666624</v>
      </c>
      <c r="G478" s="148">
        <f>'Office Minor'!G565</f>
        <v>467531.5</v>
      </c>
      <c r="H478" s="148">
        <f>'Office Minor'!H565</f>
        <v>39</v>
      </c>
    </row>
    <row r="479" spans="1:8" s="465" customFormat="1" ht="17.100000000000001" customHeight="1" x14ac:dyDescent="0.25">
      <c r="A479" s="181">
        <v>10</v>
      </c>
      <c r="B479" s="466" t="s">
        <v>98</v>
      </c>
      <c r="C479" s="181">
        <f>'Office Minor'!C657</f>
        <v>14</v>
      </c>
      <c r="D479" s="181">
        <f>'Office Minor'!D657</f>
        <v>920.07</v>
      </c>
      <c r="E479" s="181">
        <f>'Office Minor'!E657</f>
        <v>32386</v>
      </c>
      <c r="F479" s="181">
        <f>'Office Minor'!F657</f>
        <v>45340400</v>
      </c>
      <c r="G479" s="181">
        <f>'Office Minor'!G657</f>
        <v>8926952</v>
      </c>
      <c r="H479" s="181">
        <f>'Office Minor'!H657</f>
        <v>40</v>
      </c>
    </row>
    <row r="480" spans="1:8" s="465" customFormat="1" ht="17.100000000000001" customHeight="1" x14ac:dyDescent="0.25">
      <c r="A480" s="230">
        <v>11</v>
      </c>
      <c r="B480" s="466" t="s">
        <v>124</v>
      </c>
      <c r="C480" s="181">
        <f>'Office Minor'!C674</f>
        <v>0</v>
      </c>
      <c r="D480" s="181">
        <f>'Office Minor'!D674</f>
        <v>0</v>
      </c>
      <c r="E480" s="181">
        <f>'Office Minor'!E674</f>
        <v>0</v>
      </c>
      <c r="F480" s="181">
        <f>'Office Minor'!F674</f>
        <v>0</v>
      </c>
      <c r="G480" s="181">
        <f>'Office Minor'!G674</f>
        <v>0</v>
      </c>
      <c r="H480" s="181">
        <f>'Office Minor'!H674</f>
        <v>0</v>
      </c>
    </row>
    <row r="481" spans="1:8" s="465" customFormat="1" ht="17.100000000000001" customHeight="1" x14ac:dyDescent="0.25">
      <c r="A481" s="181">
        <v>12</v>
      </c>
      <c r="B481" s="466" t="s">
        <v>138</v>
      </c>
      <c r="C481" s="387">
        <f>'Office Minor'!C749</f>
        <v>0</v>
      </c>
      <c r="D481" s="387">
        <f>'Office Minor'!D749</f>
        <v>0</v>
      </c>
      <c r="E481" s="387">
        <f>'Office Minor'!E749</f>
        <v>0</v>
      </c>
      <c r="F481" s="387">
        <f>'Office Minor'!F749</f>
        <v>0</v>
      </c>
      <c r="G481" s="387">
        <f>'Office Minor'!G749</f>
        <v>0</v>
      </c>
      <c r="H481" s="387">
        <f>'Office Minor'!H749</f>
        <v>0</v>
      </c>
    </row>
    <row r="482" spans="1:8" s="465" customFormat="1" ht="17.100000000000001" customHeight="1" x14ac:dyDescent="0.25">
      <c r="A482" s="230">
        <v>13</v>
      </c>
      <c r="B482" s="466" t="s">
        <v>115</v>
      </c>
      <c r="C482" s="157">
        <f>'Office Minor'!C772</f>
        <v>14</v>
      </c>
      <c r="D482" s="157">
        <f>'Office Minor'!D772</f>
        <v>13.85</v>
      </c>
      <c r="E482" s="157">
        <f>'Office Minor'!E772</f>
        <v>8208</v>
      </c>
      <c r="F482" s="157">
        <f>'Office Minor'!F772</f>
        <v>5745600</v>
      </c>
      <c r="G482" s="157">
        <f>'Office Minor'!G772</f>
        <v>3714717</v>
      </c>
      <c r="H482" s="157">
        <f>'Office Minor'!H772</f>
        <v>50</v>
      </c>
    </row>
    <row r="483" spans="1:8" s="465" customFormat="1" ht="17.100000000000001" customHeight="1" x14ac:dyDescent="0.25">
      <c r="A483" s="181">
        <v>14</v>
      </c>
      <c r="B483" s="466" t="s">
        <v>82</v>
      </c>
      <c r="C483" s="64">
        <f>'Office Minor'!C793</f>
        <v>9</v>
      </c>
      <c r="D483" s="64">
        <f>'Office Minor'!D793</f>
        <v>38</v>
      </c>
      <c r="E483" s="64">
        <f>'Office Minor'!E793</f>
        <v>23430.19</v>
      </c>
      <c r="F483" s="64">
        <f>'Office Minor'!F793</f>
        <v>16401133</v>
      </c>
      <c r="G483" s="64">
        <f>'Office Minor'!G793</f>
        <v>1201700</v>
      </c>
      <c r="H483" s="64">
        <f>'Office Minor'!H793</f>
        <v>45</v>
      </c>
    </row>
    <row r="484" spans="1:8" s="465" customFormat="1" ht="17.100000000000001" customHeight="1" x14ac:dyDescent="0.25">
      <c r="A484" s="1152" t="s">
        <v>49</v>
      </c>
      <c r="B484" s="1153"/>
      <c r="C484" s="280">
        <f>SUM(C470:C483)</f>
        <v>50</v>
      </c>
      <c r="D484" s="462">
        <f t="shared" ref="D484:H484" si="26">SUM(D470:D483)</f>
        <v>1024.6600000000001</v>
      </c>
      <c r="E484" s="463">
        <f t="shared" si="26"/>
        <v>1988377.3824100001</v>
      </c>
      <c r="F484" s="463">
        <f t="shared" si="26"/>
        <v>559996868.6500001</v>
      </c>
      <c r="G484" s="463">
        <f>SUM(G470:G483)</f>
        <v>108273658.7</v>
      </c>
      <c r="H484" s="463">
        <f t="shared" si="26"/>
        <v>20662</v>
      </c>
    </row>
    <row r="485" spans="1:8" s="465" customFormat="1" ht="17.100000000000001" customHeight="1" x14ac:dyDescent="0.25">
      <c r="A485" s="487"/>
      <c r="B485" s="487"/>
      <c r="C485" s="487"/>
      <c r="D485" s="487"/>
      <c r="E485" s="487"/>
      <c r="F485" s="487"/>
      <c r="G485" s="487"/>
      <c r="H485" s="487"/>
    </row>
    <row r="486" spans="1:8" s="465" customFormat="1" ht="17.100000000000001" customHeight="1" x14ac:dyDescent="0.25">
      <c r="A486" s="1154" t="s">
        <v>121</v>
      </c>
      <c r="B486" s="1154"/>
      <c r="C486" s="1154"/>
      <c r="D486" s="1154"/>
      <c r="E486" s="1154"/>
      <c r="F486" s="1154"/>
      <c r="G486" s="1154"/>
      <c r="H486" s="1154"/>
    </row>
    <row r="487" spans="1:8" s="465" customFormat="1" ht="17.100000000000001" customHeight="1" x14ac:dyDescent="0.25">
      <c r="A487" s="1155" t="s">
        <v>2</v>
      </c>
      <c r="B487" s="1150" t="s">
        <v>76</v>
      </c>
      <c r="C487" s="270" t="s">
        <v>4</v>
      </c>
      <c r="D487" s="270" t="s">
        <v>5</v>
      </c>
      <c r="E487" s="270" t="s">
        <v>6</v>
      </c>
      <c r="F487" s="270" t="s">
        <v>7</v>
      </c>
      <c r="G487" s="270" t="s">
        <v>8</v>
      </c>
      <c r="H487" s="270" t="s">
        <v>9</v>
      </c>
    </row>
    <row r="488" spans="1:8" s="465" customFormat="1" ht="17.100000000000001" customHeight="1" x14ac:dyDescent="0.25">
      <c r="A488" s="1156"/>
      <c r="B488" s="1151"/>
      <c r="C488" s="2" t="s">
        <v>10</v>
      </c>
      <c r="D488" s="2" t="s">
        <v>77</v>
      </c>
      <c r="E488" s="2" t="s">
        <v>78</v>
      </c>
      <c r="F488" s="53" t="s">
        <v>79</v>
      </c>
      <c r="G488" s="53" t="s">
        <v>79</v>
      </c>
      <c r="H488" s="2" t="s">
        <v>12</v>
      </c>
    </row>
    <row r="489" spans="1:8" s="465" customFormat="1" ht="17.100000000000001" customHeight="1" x14ac:dyDescent="0.25">
      <c r="A489" s="181">
        <v>1</v>
      </c>
      <c r="B489" s="19" t="s">
        <v>82</v>
      </c>
      <c r="C489" s="181">
        <f>'Office Minor'!C799</f>
        <v>7</v>
      </c>
      <c r="D489" s="181">
        <f>'Office Minor'!D799</f>
        <v>197.53</v>
      </c>
      <c r="E489" s="181">
        <f>'Office Minor'!E799</f>
        <v>42570.720000000001</v>
      </c>
      <c r="F489" s="181">
        <f>'Office Minor'!F799</f>
        <v>70539683.040000007</v>
      </c>
      <c r="G489" s="181">
        <f>'Office Minor'!G799</f>
        <v>5470843</v>
      </c>
      <c r="H489" s="181">
        <f>'Office Minor'!H799</f>
        <v>23</v>
      </c>
    </row>
    <row r="490" spans="1:8" s="465" customFormat="1" ht="17.100000000000001" customHeight="1" x14ac:dyDescent="0.25">
      <c r="A490" s="181">
        <v>2</v>
      </c>
      <c r="B490" s="19" t="s">
        <v>546</v>
      </c>
      <c r="C490" s="181">
        <f>'Office Minor'!C606</f>
        <v>1</v>
      </c>
      <c r="D490" s="181">
        <f>'Office Minor'!D606</f>
        <v>4</v>
      </c>
      <c r="E490" s="181">
        <f>'Office Minor'!E606</f>
        <v>0</v>
      </c>
      <c r="F490" s="181">
        <f>'Office Minor'!F606</f>
        <v>0</v>
      </c>
      <c r="G490" s="181">
        <f>'Office Minor'!G606</f>
        <v>326000</v>
      </c>
      <c r="H490" s="181">
        <f>'Office Minor'!H606</f>
        <v>214</v>
      </c>
    </row>
    <row r="491" spans="1:8" s="465" customFormat="1" ht="17.100000000000001" customHeight="1" x14ac:dyDescent="0.25">
      <c r="A491" s="181">
        <v>3</v>
      </c>
      <c r="B491" s="19" t="s">
        <v>80</v>
      </c>
      <c r="C491" s="181">
        <f>'Office Minor'!C171</f>
        <v>0</v>
      </c>
      <c r="D491" s="181">
        <f>'Office Minor'!D171</f>
        <v>0</v>
      </c>
      <c r="E491" s="181">
        <f>'Office Minor'!E171</f>
        <v>6593.98</v>
      </c>
      <c r="F491" s="181">
        <f>'Office Minor'!F171</f>
        <v>3956388</v>
      </c>
      <c r="G491" s="181">
        <f>'Office Minor'!G171</f>
        <v>1028470</v>
      </c>
      <c r="H491" s="181">
        <f>'Office Minor'!H171</f>
        <v>0</v>
      </c>
    </row>
    <row r="492" spans="1:8" s="465" customFormat="1" ht="17.100000000000001" customHeight="1" x14ac:dyDescent="0.25">
      <c r="A492" s="1152" t="s">
        <v>49</v>
      </c>
      <c r="B492" s="1153"/>
      <c r="C492" s="281">
        <f>SUM(C489:C491)</f>
        <v>8</v>
      </c>
      <c r="D492" s="281">
        <f t="shared" ref="D492:H492" si="27">SUM(D489:D491)</f>
        <v>201.53</v>
      </c>
      <c r="E492" s="281">
        <f t="shared" si="27"/>
        <v>49164.7</v>
      </c>
      <c r="F492" s="281">
        <f t="shared" si="27"/>
        <v>74496071.040000007</v>
      </c>
      <c r="G492" s="281">
        <f>SUM(G489:G491)</f>
        <v>6825313</v>
      </c>
      <c r="H492" s="281">
        <f t="shared" si="27"/>
        <v>237</v>
      </c>
    </row>
    <row r="493" spans="1:8" s="465" customFormat="1" ht="17.100000000000001" customHeight="1" x14ac:dyDescent="0.25">
      <c r="A493" s="487"/>
      <c r="B493" s="487"/>
      <c r="C493" s="487"/>
      <c r="D493" s="487"/>
      <c r="E493" s="487"/>
      <c r="F493" s="487"/>
      <c r="G493" s="487"/>
      <c r="H493" s="487"/>
    </row>
    <row r="494" spans="1:8" s="465" customFormat="1" ht="17.100000000000001" customHeight="1" x14ac:dyDescent="0.25">
      <c r="A494" s="1177" t="s">
        <v>67</v>
      </c>
      <c r="B494" s="1177"/>
      <c r="C494" s="1177"/>
      <c r="D494" s="1177"/>
      <c r="E494" s="1177"/>
      <c r="F494" s="1177"/>
      <c r="G494" s="1177"/>
      <c r="H494" s="1177"/>
    </row>
    <row r="495" spans="1:8" s="465" customFormat="1" ht="17.100000000000001" customHeight="1" x14ac:dyDescent="0.25">
      <c r="A495" s="1155" t="s">
        <v>2</v>
      </c>
      <c r="B495" s="1150" t="s">
        <v>76</v>
      </c>
      <c r="C495" s="270" t="s">
        <v>4</v>
      </c>
      <c r="D495" s="270" t="s">
        <v>5</v>
      </c>
      <c r="E495" s="270" t="s">
        <v>6</v>
      </c>
      <c r="F495" s="270" t="s">
        <v>7</v>
      </c>
      <c r="G495" s="270" t="s">
        <v>8</v>
      </c>
      <c r="H495" s="270" t="s">
        <v>9</v>
      </c>
    </row>
    <row r="496" spans="1:8" s="465" customFormat="1" ht="17.100000000000001" customHeight="1" x14ac:dyDescent="0.25">
      <c r="A496" s="1156"/>
      <c r="B496" s="1151"/>
      <c r="C496" s="2" t="s">
        <v>10</v>
      </c>
      <c r="D496" s="2" t="s">
        <v>51</v>
      </c>
      <c r="E496" s="2" t="s">
        <v>78</v>
      </c>
      <c r="F496" s="53" t="s">
        <v>79</v>
      </c>
      <c r="G496" s="53" t="s">
        <v>79</v>
      </c>
      <c r="H496" s="2" t="s">
        <v>12</v>
      </c>
    </row>
    <row r="497" spans="1:8" s="465" customFormat="1" ht="17.100000000000001" customHeight="1" x14ac:dyDescent="0.25">
      <c r="A497" s="181">
        <v>1</v>
      </c>
      <c r="B497" s="466" t="s">
        <v>91</v>
      </c>
      <c r="C497" s="64">
        <f>'Office Minor'!C28</f>
        <v>1</v>
      </c>
      <c r="D497" s="64">
        <f>'Office Minor'!D28</f>
        <v>1</v>
      </c>
      <c r="E497" s="64">
        <f>'Office Minor'!E28</f>
        <v>16139.42</v>
      </c>
      <c r="F497" s="64">
        <f>'Office Minor'!F28</f>
        <v>4196249.2</v>
      </c>
      <c r="G497" s="64">
        <f>'Office Minor'!G28</f>
        <v>20651060.100000001</v>
      </c>
      <c r="H497" s="64">
        <f>'Office Minor'!H28</f>
        <v>55</v>
      </c>
    </row>
    <row r="498" spans="1:8" s="465" customFormat="1" ht="17.100000000000001" customHeight="1" x14ac:dyDescent="0.25">
      <c r="A498" s="181">
        <v>2</v>
      </c>
      <c r="B498" s="466" t="s">
        <v>405</v>
      </c>
      <c r="C498" s="222">
        <f>'Office Minor'!C259</f>
        <v>2</v>
      </c>
      <c r="D498" s="222">
        <f>'Office Minor'!D259</f>
        <v>20.707699999999999</v>
      </c>
      <c r="E498" s="222">
        <f>'Office Minor'!E259</f>
        <v>4300</v>
      </c>
      <c r="F498" s="222">
        <f>'Office Minor'!F259</f>
        <v>1075000</v>
      </c>
      <c r="G498" s="222">
        <f>'Office Minor'!G259</f>
        <v>911279</v>
      </c>
      <c r="H498" s="222">
        <f>'Office Minor'!H259</f>
        <v>110</v>
      </c>
    </row>
    <row r="499" spans="1:8" s="465" customFormat="1" ht="17.100000000000001" customHeight="1" x14ac:dyDescent="0.25">
      <c r="A499" s="181">
        <v>3</v>
      </c>
      <c r="B499" s="466" t="s">
        <v>109</v>
      </c>
      <c r="C499" s="222">
        <f>'Office Minor'!C276</f>
        <v>0</v>
      </c>
      <c r="D499" s="222">
        <f>'Office Minor'!D276</f>
        <v>0</v>
      </c>
      <c r="E499" s="222">
        <f>'Office Minor'!E276</f>
        <v>16603</v>
      </c>
      <c r="F499" s="222">
        <f>'Office Minor'!F276</f>
        <v>4316780</v>
      </c>
      <c r="G499" s="222">
        <f>'Office Minor'!G276</f>
        <v>830170</v>
      </c>
      <c r="H499" s="222">
        <f>'Office Minor'!H276</f>
        <v>5</v>
      </c>
    </row>
    <row r="500" spans="1:8" s="465" customFormat="1" ht="17.100000000000001" customHeight="1" x14ac:dyDescent="0.25">
      <c r="A500" s="181">
        <v>4</v>
      </c>
      <c r="B500" s="466" t="s">
        <v>83</v>
      </c>
      <c r="C500" s="157">
        <f>'Office Minor'!C413</f>
        <v>11</v>
      </c>
      <c r="D500" s="157">
        <f>'Office Minor'!D413</f>
        <v>14.914</v>
      </c>
      <c r="E500" s="157">
        <f>'Office Minor'!E413</f>
        <v>195144</v>
      </c>
      <c r="F500" s="157">
        <f>'Office Minor'!F413</f>
        <v>48786000</v>
      </c>
      <c r="G500" s="157">
        <f>'Office Minor'!G413</f>
        <v>4868000</v>
      </c>
      <c r="H500" s="157">
        <f>'Office Minor'!H413</f>
        <v>24</v>
      </c>
    </row>
    <row r="501" spans="1:8" s="465" customFormat="1" ht="17.100000000000001" customHeight="1" x14ac:dyDescent="0.25">
      <c r="A501" s="181">
        <v>5</v>
      </c>
      <c r="B501" s="466" t="s">
        <v>394</v>
      </c>
      <c r="C501" s="148">
        <f>'Office Minor'!C490</f>
        <v>4</v>
      </c>
      <c r="D501" s="148">
        <f>'Office Minor'!D490</f>
        <v>38.44</v>
      </c>
      <c r="E501" s="148">
        <f>'Office Minor'!E490</f>
        <v>23697.34</v>
      </c>
      <c r="F501" s="148">
        <f>'Office Minor'!F490</f>
        <v>6161308.4000000004</v>
      </c>
      <c r="G501" s="148">
        <f>'Office Minor'!G490</f>
        <v>1623251.7</v>
      </c>
      <c r="H501" s="148">
        <f>'Office Minor'!H490</f>
        <v>28</v>
      </c>
    </row>
    <row r="502" spans="1:8" s="465" customFormat="1" ht="17.100000000000001" customHeight="1" x14ac:dyDescent="0.25">
      <c r="A502" s="181">
        <v>6</v>
      </c>
      <c r="B502" s="466" t="s">
        <v>88</v>
      </c>
      <c r="C502" s="181">
        <f>'Office Minor'!C528</f>
        <v>5</v>
      </c>
      <c r="D502" s="181">
        <f>'Office Minor'!D528</f>
        <v>5</v>
      </c>
      <c r="E502" s="181">
        <f>'Office Minor'!E528</f>
        <v>12006.51</v>
      </c>
      <c r="F502" s="181">
        <f>'Office Minor'!F528</f>
        <v>3121692.6</v>
      </c>
      <c r="G502" s="181">
        <f>'Office Minor'!G528</f>
        <v>1080586</v>
      </c>
      <c r="H502" s="181">
        <f>'Office Minor'!H528</f>
        <v>20</v>
      </c>
    </row>
    <row r="503" spans="1:8" s="465" customFormat="1" ht="17.100000000000001" customHeight="1" x14ac:dyDescent="0.25">
      <c r="A503" s="181">
        <v>7</v>
      </c>
      <c r="B503" s="466" t="s">
        <v>106</v>
      </c>
      <c r="C503" s="181">
        <f>'Office Minor'!C516</f>
        <v>3</v>
      </c>
      <c r="D503" s="181">
        <f>'Office Minor'!D516</f>
        <v>12.03</v>
      </c>
      <c r="E503" s="181">
        <f>'Office Minor'!E516</f>
        <v>71864.37</v>
      </c>
      <c r="F503" s="181">
        <f>'Office Minor'!F516</f>
        <v>25871173.199999999</v>
      </c>
      <c r="G503" s="181">
        <f>'Office Minor'!G516</f>
        <v>928143</v>
      </c>
      <c r="H503" s="181">
        <f>'Office Minor'!H516</f>
        <v>100</v>
      </c>
    </row>
    <row r="504" spans="1:8" s="465" customFormat="1" ht="17.100000000000001" customHeight="1" x14ac:dyDescent="0.25">
      <c r="A504" s="181">
        <v>8</v>
      </c>
      <c r="B504" s="466" t="s">
        <v>86</v>
      </c>
      <c r="C504" s="181">
        <f>'Office Minor'!C370</f>
        <v>0</v>
      </c>
      <c r="D504" s="181">
        <f>'Office Minor'!D370</f>
        <v>0</v>
      </c>
      <c r="E504" s="181">
        <f>'Office Minor'!E370</f>
        <v>0</v>
      </c>
      <c r="F504" s="181">
        <f>'Office Minor'!F370</f>
        <v>0</v>
      </c>
      <c r="G504" s="181">
        <f>'Office Minor'!G370</f>
        <v>0</v>
      </c>
      <c r="H504" s="181">
        <f>'Office Minor'!H370</f>
        <v>0</v>
      </c>
    </row>
    <row r="505" spans="1:8" s="465" customFormat="1" ht="17.100000000000001" customHeight="1" x14ac:dyDescent="0.25">
      <c r="A505" s="181">
        <v>9</v>
      </c>
      <c r="B505" s="466" t="s">
        <v>98</v>
      </c>
      <c r="C505" s="148">
        <f>'Office Minor'!C654</f>
        <v>3</v>
      </c>
      <c r="D505" s="148">
        <f>'Office Minor'!D654</f>
        <v>4</v>
      </c>
      <c r="E505" s="148">
        <f>'Office Minor'!E654</f>
        <v>1653.79</v>
      </c>
      <c r="F505" s="148">
        <f>'Office Minor'!F654</f>
        <v>322489.05</v>
      </c>
      <c r="G505" s="148">
        <f>'Office Minor'!G654</f>
        <v>33318</v>
      </c>
      <c r="H505" s="148">
        <f>'Office Minor'!H654</f>
        <v>15</v>
      </c>
    </row>
    <row r="506" spans="1:8" s="465" customFormat="1" ht="17.100000000000001" customHeight="1" x14ac:dyDescent="0.25">
      <c r="A506" s="181">
        <v>10</v>
      </c>
      <c r="B506" s="466" t="s">
        <v>404</v>
      </c>
      <c r="C506" s="148">
        <f>'Office Minor'!C675</f>
        <v>1</v>
      </c>
      <c r="D506" s="148">
        <f>'Office Minor'!D675</f>
        <v>518</v>
      </c>
      <c r="E506" s="148">
        <f>'Office Minor'!E675</f>
        <v>0</v>
      </c>
      <c r="F506" s="148">
        <f>'Office Minor'!F675</f>
        <v>0</v>
      </c>
      <c r="G506" s="148">
        <f>'Office Minor'!G675</f>
        <v>0</v>
      </c>
      <c r="H506" s="148">
        <f>'Office Minor'!H675</f>
        <v>0</v>
      </c>
    </row>
    <row r="507" spans="1:8" s="465" customFormat="1" ht="17.100000000000001" customHeight="1" x14ac:dyDescent="0.25">
      <c r="A507" s="181">
        <v>11</v>
      </c>
      <c r="B507" s="466" t="s">
        <v>99</v>
      </c>
      <c r="C507" s="256">
        <f>'Office Minor'!C706</f>
        <v>3</v>
      </c>
      <c r="D507" s="256">
        <f>'Office Minor'!D706</f>
        <v>3</v>
      </c>
      <c r="E507" s="256">
        <f>'Office Minor'!E706</f>
        <v>0</v>
      </c>
      <c r="F507" s="256">
        <f>'Office Minor'!F706</f>
        <v>0</v>
      </c>
      <c r="G507" s="256">
        <f>'Office Minor'!G706</f>
        <v>0</v>
      </c>
      <c r="H507" s="256">
        <f>'Office Minor'!H706</f>
        <v>40</v>
      </c>
    </row>
    <row r="508" spans="1:8" s="465" customFormat="1" ht="17.100000000000001" customHeight="1" x14ac:dyDescent="0.25">
      <c r="A508" s="1152" t="s">
        <v>49</v>
      </c>
      <c r="B508" s="1153"/>
      <c r="C508" s="280">
        <f>SUM(C497:C507)</f>
        <v>33</v>
      </c>
      <c r="D508" s="462">
        <f t="shared" ref="D508:H508" si="28">SUM(D497:D507)</f>
        <v>617.09169999999995</v>
      </c>
      <c r="E508" s="463">
        <f t="shared" si="28"/>
        <v>341408.42999999993</v>
      </c>
      <c r="F508" s="463">
        <f t="shared" si="28"/>
        <v>93850692.450000003</v>
      </c>
      <c r="G508" s="463">
        <f>SUM(G497:G507)</f>
        <v>30925807.800000001</v>
      </c>
      <c r="H508" s="463">
        <f t="shared" si="28"/>
        <v>397</v>
      </c>
    </row>
    <row r="509" spans="1:8" s="465" customFormat="1" ht="17.100000000000001" customHeight="1" x14ac:dyDescent="0.25">
      <c r="A509" s="487"/>
      <c r="B509" s="487"/>
      <c r="C509" s="487"/>
      <c r="D509" s="487"/>
      <c r="E509" s="487"/>
      <c r="F509" s="487"/>
      <c r="G509" s="487"/>
      <c r="H509" s="487"/>
    </row>
    <row r="510" spans="1:8" s="465" customFormat="1" ht="17.100000000000001" customHeight="1" x14ac:dyDescent="0.25">
      <c r="A510" s="1154" t="s">
        <v>39</v>
      </c>
      <c r="B510" s="1154"/>
      <c r="C510" s="1154"/>
      <c r="D510" s="1154"/>
      <c r="E510" s="1154"/>
      <c r="F510" s="1154"/>
      <c r="G510" s="1154"/>
      <c r="H510" s="1154"/>
    </row>
    <row r="511" spans="1:8" s="465" customFormat="1" ht="17.100000000000001" customHeight="1" x14ac:dyDescent="0.25">
      <c r="A511" s="1155" t="s">
        <v>2</v>
      </c>
      <c r="B511" s="1150" t="s">
        <v>76</v>
      </c>
      <c r="C511" s="270" t="s">
        <v>4</v>
      </c>
      <c r="D511" s="270" t="s">
        <v>5</v>
      </c>
      <c r="E511" s="270" t="s">
        <v>6</v>
      </c>
      <c r="F511" s="270" t="s">
        <v>7</v>
      </c>
      <c r="G511" s="270" t="s">
        <v>8</v>
      </c>
      <c r="H511" s="270" t="s">
        <v>9</v>
      </c>
    </row>
    <row r="512" spans="1:8" s="465" customFormat="1" ht="17.100000000000001" customHeight="1" x14ac:dyDescent="0.25">
      <c r="A512" s="1156"/>
      <c r="B512" s="1151"/>
      <c r="C512" s="2" t="s">
        <v>10</v>
      </c>
      <c r="D512" s="2" t="s">
        <v>77</v>
      </c>
      <c r="E512" s="2" t="s">
        <v>78</v>
      </c>
      <c r="F512" s="53" t="s">
        <v>79</v>
      </c>
      <c r="G512" s="53" t="s">
        <v>79</v>
      </c>
      <c r="H512" s="2" t="s">
        <v>12</v>
      </c>
    </row>
    <row r="513" spans="1:8" s="465" customFormat="1" ht="17.100000000000001" customHeight="1" x14ac:dyDescent="0.25">
      <c r="A513" s="181">
        <v>1</v>
      </c>
      <c r="B513" s="234" t="s">
        <v>122</v>
      </c>
      <c r="C513" s="233">
        <f>'Office Minor'!C13</f>
        <v>37</v>
      </c>
      <c r="D513" s="233">
        <f>'Office Minor'!D13</f>
        <v>199.37</v>
      </c>
      <c r="E513" s="233">
        <f>'Office Minor'!E13</f>
        <v>63520</v>
      </c>
      <c r="F513" s="233">
        <f>'Office Minor'!F13</f>
        <v>53992280.5</v>
      </c>
      <c r="G513" s="233">
        <f>'Office Minor'!G13</f>
        <v>2866519.82</v>
      </c>
      <c r="H513" s="233">
        <f>'Office Minor'!H13</f>
        <v>0</v>
      </c>
    </row>
    <row r="514" spans="1:8" s="465" customFormat="1" ht="17.100000000000001" customHeight="1" x14ac:dyDescent="0.25">
      <c r="A514" s="181">
        <v>2</v>
      </c>
      <c r="B514" s="234" t="s">
        <v>80</v>
      </c>
      <c r="C514" s="64">
        <f>'Office Minor'!C182</f>
        <v>0</v>
      </c>
      <c r="D514" s="64">
        <f>'Office Minor'!D182</f>
        <v>0</v>
      </c>
      <c r="E514" s="64">
        <f>'Office Minor'!E182</f>
        <v>329066.81</v>
      </c>
      <c r="F514" s="64">
        <f>'Office Minor'!F182</f>
        <v>197440086</v>
      </c>
      <c r="G514" s="64">
        <f>'Office Minor'!G182</f>
        <v>11780432.4</v>
      </c>
      <c r="H514" s="64">
        <f>'Office Minor'!H182</f>
        <v>0</v>
      </c>
    </row>
    <row r="515" spans="1:8" s="465" customFormat="1" ht="17.100000000000001" customHeight="1" x14ac:dyDescent="0.25">
      <c r="A515" s="181">
        <v>3</v>
      </c>
      <c r="B515" s="234" t="s">
        <v>101</v>
      </c>
      <c r="C515" s="148">
        <f>'Office Minor'!C147</f>
        <v>1</v>
      </c>
      <c r="D515" s="148">
        <f>'Office Minor'!D147</f>
        <v>4.76</v>
      </c>
      <c r="E515" s="148">
        <f>'Office Minor'!E147</f>
        <v>253.86667</v>
      </c>
      <c r="F515" s="148">
        <f>'Office Minor'!F147</f>
        <v>215786.6667</v>
      </c>
      <c r="G515" s="148">
        <f>'Office Minor'!G147</f>
        <v>19040</v>
      </c>
      <c r="H515" s="148">
        <f>'Office Minor'!H147</f>
        <v>4</v>
      </c>
    </row>
    <row r="516" spans="1:8" s="465" customFormat="1" ht="17.100000000000001" customHeight="1" x14ac:dyDescent="0.25">
      <c r="A516" s="181">
        <v>4</v>
      </c>
      <c r="B516" s="234" t="s">
        <v>190</v>
      </c>
      <c r="C516" s="148">
        <f>'Office Minor'!C130</f>
        <v>0</v>
      </c>
      <c r="D516" s="148">
        <f>'Office Minor'!D130</f>
        <v>0</v>
      </c>
      <c r="E516" s="148">
        <f>'Office Minor'!E130</f>
        <v>0</v>
      </c>
      <c r="F516" s="148">
        <f>'Office Minor'!F130</f>
        <v>0</v>
      </c>
      <c r="G516" s="148">
        <f>'Office Minor'!G130</f>
        <v>0</v>
      </c>
      <c r="H516" s="148">
        <f>'Office Minor'!H130</f>
        <v>0</v>
      </c>
    </row>
    <row r="517" spans="1:8" s="465" customFormat="1" ht="17.100000000000001" customHeight="1" x14ac:dyDescent="0.25">
      <c r="A517" s="181">
        <v>5</v>
      </c>
      <c r="B517" s="234" t="s">
        <v>149</v>
      </c>
      <c r="C517" s="148">
        <f>'Office Minor'!C81</f>
        <v>2</v>
      </c>
      <c r="D517" s="148">
        <f>'Office Minor'!D81</f>
        <v>2.0499999999999998</v>
      </c>
      <c r="E517" s="148">
        <f>'Office Minor'!E81</f>
        <v>10500.42</v>
      </c>
      <c r="F517" s="148">
        <f>'Office Minor'!F81</f>
        <v>6300252</v>
      </c>
      <c r="G517" s="148">
        <f>'Office Minor'!G81</f>
        <v>945925</v>
      </c>
      <c r="H517" s="148">
        <f>'Office Minor'!H81</f>
        <v>15</v>
      </c>
    </row>
    <row r="518" spans="1:8" s="465" customFormat="1" ht="17.100000000000001" customHeight="1" x14ac:dyDescent="0.25">
      <c r="A518" s="181">
        <v>6</v>
      </c>
      <c r="B518" s="19" t="s">
        <v>103</v>
      </c>
      <c r="C518" s="148">
        <f>'Office Minor'!C260</f>
        <v>20</v>
      </c>
      <c r="D518" s="148">
        <f>'Office Minor'!D260</f>
        <v>90</v>
      </c>
      <c r="E518" s="148">
        <f>'Office Minor'!E260</f>
        <v>117369</v>
      </c>
      <c r="F518" s="148">
        <f>'Office Minor'!F260</f>
        <v>82158300</v>
      </c>
      <c r="G518" s="148">
        <f>'Office Minor'!G260</f>
        <v>13960958</v>
      </c>
      <c r="H518" s="148">
        <f>'Office Minor'!H260</f>
        <v>35</v>
      </c>
    </row>
    <row r="519" spans="1:8" s="465" customFormat="1" ht="17.100000000000001" customHeight="1" x14ac:dyDescent="0.25">
      <c r="A519" s="181">
        <v>7</v>
      </c>
      <c r="B519" s="234" t="s">
        <v>109</v>
      </c>
      <c r="C519" s="181">
        <f>'Office Minor'!C275</f>
        <v>2</v>
      </c>
      <c r="D519" s="181">
        <f>'Office Minor'!D275</f>
        <v>144.38999999999999</v>
      </c>
      <c r="E519" s="181">
        <f>'Office Minor'!E275</f>
        <v>20147</v>
      </c>
      <c r="F519" s="181">
        <f>'Office Minor'!F275</f>
        <v>17124950</v>
      </c>
      <c r="G519" s="181">
        <f>'Office Minor'!G275</f>
        <v>3417403</v>
      </c>
      <c r="H519" s="181">
        <f>'Office Minor'!H275</f>
        <v>8</v>
      </c>
    </row>
    <row r="520" spans="1:8" s="465" customFormat="1" ht="17.100000000000001" customHeight="1" x14ac:dyDescent="0.25">
      <c r="A520" s="181">
        <v>8</v>
      </c>
      <c r="B520" s="234" t="s">
        <v>152</v>
      </c>
      <c r="C520" s="181">
        <f>'Office Minor'!C306</f>
        <v>40</v>
      </c>
      <c r="D520" s="181">
        <f>'Office Minor'!D306</f>
        <v>50.26</v>
      </c>
      <c r="E520" s="181">
        <f>'Office Minor'!E306</f>
        <v>157024.06</v>
      </c>
      <c r="F520" s="181">
        <f>'Office Minor'!F306</f>
        <v>94214436</v>
      </c>
      <c r="G520" s="181">
        <f>'Office Minor'!G306</f>
        <v>15639850</v>
      </c>
      <c r="H520" s="181">
        <f>'Office Minor'!H306</f>
        <v>450</v>
      </c>
    </row>
    <row r="521" spans="1:8" s="465" customFormat="1" ht="17.100000000000001" customHeight="1" x14ac:dyDescent="0.25">
      <c r="A521" s="181">
        <v>9</v>
      </c>
      <c r="B521" s="234" t="s">
        <v>86</v>
      </c>
      <c r="C521" s="213">
        <f>'Office Minor'!C369</f>
        <v>1</v>
      </c>
      <c r="D521" s="213">
        <f>'Office Minor'!D369</f>
        <v>5</v>
      </c>
      <c r="E521" s="213">
        <f>'Office Minor'!E369</f>
        <v>0</v>
      </c>
      <c r="F521" s="213">
        <f>'Office Minor'!F369</f>
        <v>0</v>
      </c>
      <c r="G521" s="213">
        <f>'Office Minor'!G369</f>
        <v>0</v>
      </c>
      <c r="H521" s="213">
        <f>'Office Minor'!H369</f>
        <v>24</v>
      </c>
    </row>
    <row r="522" spans="1:8" s="465" customFormat="1" ht="17.100000000000001" customHeight="1" x14ac:dyDescent="0.25">
      <c r="A522" s="181">
        <v>10</v>
      </c>
      <c r="B522" s="234" t="s">
        <v>87</v>
      </c>
      <c r="C522" s="350">
        <f>'Office Minor'!C483</f>
        <v>4</v>
      </c>
      <c r="D522" s="350">
        <f>'Office Minor'!D483</f>
        <v>375.45</v>
      </c>
      <c r="E522" s="350">
        <f>'Office Minor'!E483</f>
        <v>784.87</v>
      </c>
      <c r="F522" s="350">
        <f>'Office Minor'!F483</f>
        <v>549409</v>
      </c>
      <c r="G522" s="350">
        <f>'Office Minor'!G483</f>
        <v>44708</v>
      </c>
      <c r="H522" s="350">
        <f>'Office Minor'!H483</f>
        <v>30</v>
      </c>
    </row>
    <row r="523" spans="1:8" s="465" customFormat="1" ht="17.100000000000001" customHeight="1" x14ac:dyDescent="0.25">
      <c r="A523" s="181">
        <v>11</v>
      </c>
      <c r="B523" s="234" t="s">
        <v>457</v>
      </c>
      <c r="C523" s="350">
        <f>'Office Minor'!C500</f>
        <v>3</v>
      </c>
      <c r="D523" s="350">
        <f>'Office Minor'!D500</f>
        <v>15</v>
      </c>
      <c r="E523" s="350">
        <f>'Office Minor'!E500</f>
        <v>0</v>
      </c>
      <c r="F523" s="350">
        <f>'Office Minor'!F500</f>
        <v>0</v>
      </c>
      <c r="G523" s="350">
        <f>'Office Minor'!G500</f>
        <v>60000</v>
      </c>
      <c r="H523" s="350">
        <f>'Office Minor'!H500</f>
        <v>5</v>
      </c>
    </row>
    <row r="524" spans="1:8" s="465" customFormat="1" ht="17.100000000000001" customHeight="1" x14ac:dyDescent="0.25">
      <c r="A524" s="181">
        <v>12</v>
      </c>
      <c r="B524" s="234" t="s">
        <v>88</v>
      </c>
      <c r="C524" s="350">
        <f>'Office Minor'!C534</f>
        <v>17</v>
      </c>
      <c r="D524" s="350">
        <f>'Office Minor'!D534</f>
        <v>76.13</v>
      </c>
      <c r="E524" s="350">
        <f>'Office Minor'!E534</f>
        <v>47248.77</v>
      </c>
      <c r="F524" s="350">
        <f>'Office Minor'!F534</f>
        <v>28349261.999999996</v>
      </c>
      <c r="G524" s="350">
        <f>'Office Minor'!G534</f>
        <v>4252390</v>
      </c>
      <c r="H524" s="350">
        <f>'Office Minor'!H534</f>
        <v>150</v>
      </c>
    </row>
    <row r="525" spans="1:8" s="465" customFormat="1" ht="17.100000000000001" customHeight="1" x14ac:dyDescent="0.25">
      <c r="A525" s="181">
        <v>13</v>
      </c>
      <c r="B525" s="234" t="s">
        <v>97</v>
      </c>
      <c r="C525" s="213">
        <f>'Office Minor'!C584</f>
        <v>94</v>
      </c>
      <c r="D525" s="213">
        <f>'Office Minor'!D584</f>
        <v>447.85</v>
      </c>
      <c r="E525" s="213">
        <f>'Office Minor'!E584</f>
        <v>191441.65</v>
      </c>
      <c r="F525" s="213">
        <f>'Office Minor'!F584</f>
        <v>174211901.5</v>
      </c>
      <c r="G525" s="213">
        <f>'Office Minor'!G584</f>
        <v>2531678</v>
      </c>
      <c r="H525" s="213">
        <f>'Office Minor'!H584</f>
        <v>536</v>
      </c>
    </row>
    <row r="526" spans="1:8" s="465" customFormat="1" ht="17.100000000000001" customHeight="1" x14ac:dyDescent="0.25">
      <c r="A526" s="181">
        <v>14</v>
      </c>
      <c r="B526" s="234" t="s">
        <v>89</v>
      </c>
      <c r="C526" s="213">
        <f>'Office Minor'!C604</f>
        <v>190</v>
      </c>
      <c r="D526" s="213">
        <f>'Office Minor'!D604</f>
        <v>839.1</v>
      </c>
      <c r="E526" s="213">
        <f>'Office Minor'!E604</f>
        <v>1633484.64</v>
      </c>
      <c r="F526" s="213">
        <f>'Office Minor'!F604</f>
        <v>653393856</v>
      </c>
      <c r="G526" s="213">
        <f>'Office Minor'!G604</f>
        <v>28646000</v>
      </c>
      <c r="H526" s="802">
        <f>'Office Minor'!H604</f>
        <v>1542</v>
      </c>
    </row>
    <row r="527" spans="1:8" s="465" customFormat="1" ht="17.100000000000001" customHeight="1" x14ac:dyDescent="0.25">
      <c r="A527" s="181">
        <v>15</v>
      </c>
      <c r="B527" s="234" t="s">
        <v>107</v>
      </c>
      <c r="C527" s="148">
        <f>'Office Minor'!C554</f>
        <v>4</v>
      </c>
      <c r="D527" s="148">
        <f>'Office Minor'!D554</f>
        <v>12.04</v>
      </c>
      <c r="E527" s="148">
        <f>'Office Minor'!E554</f>
        <v>0</v>
      </c>
      <c r="F527" s="148">
        <f>'Office Minor'!F554</f>
        <v>0</v>
      </c>
      <c r="G527" s="148">
        <f>'Office Minor'!G554</f>
        <v>19400</v>
      </c>
      <c r="H527" s="148">
        <f>'Office Minor'!H554</f>
        <v>4</v>
      </c>
    </row>
    <row r="528" spans="1:8" s="465" customFormat="1" ht="17.100000000000001" customHeight="1" x14ac:dyDescent="0.25">
      <c r="A528" s="181">
        <v>16</v>
      </c>
      <c r="B528" s="234" t="s">
        <v>382</v>
      </c>
      <c r="C528" s="148">
        <f>'Office Minor'!C320</f>
        <v>1</v>
      </c>
      <c r="D528" s="148">
        <f>'Office Minor'!D320</f>
        <v>4.5</v>
      </c>
      <c r="E528" s="148">
        <f>'Office Minor'!E320</f>
        <v>0</v>
      </c>
      <c r="F528" s="148">
        <f>'Office Minor'!F320</f>
        <v>0</v>
      </c>
      <c r="G528" s="148">
        <f>'Office Minor'!G320</f>
        <v>0</v>
      </c>
      <c r="H528" s="148">
        <f>'Office Minor'!H320</f>
        <v>0</v>
      </c>
    </row>
    <row r="529" spans="1:8" s="465" customFormat="1" ht="17.100000000000001" customHeight="1" x14ac:dyDescent="0.25">
      <c r="A529" s="181">
        <v>17</v>
      </c>
      <c r="B529" s="234" t="s">
        <v>110</v>
      </c>
      <c r="C529" s="181">
        <f>'Office Minor'!C572</f>
        <v>0</v>
      </c>
      <c r="D529" s="181">
        <f>'Office Minor'!D572</f>
        <v>0</v>
      </c>
      <c r="E529" s="181">
        <f>'Office Minor'!E572</f>
        <v>0</v>
      </c>
      <c r="F529" s="181">
        <f>'Office Minor'!F572</f>
        <v>0</v>
      </c>
      <c r="G529" s="181">
        <f>'Office Minor'!G572</f>
        <v>0</v>
      </c>
      <c r="H529" s="181">
        <f>'Office Minor'!H572</f>
        <v>0</v>
      </c>
    </row>
    <row r="530" spans="1:8" s="465" customFormat="1" ht="17.100000000000001" customHeight="1" x14ac:dyDescent="0.25">
      <c r="A530" s="181">
        <v>18</v>
      </c>
      <c r="B530" s="480" t="s">
        <v>375</v>
      </c>
      <c r="C530" s="213">
        <f>'Office Minor'!C693</f>
        <v>113</v>
      </c>
      <c r="D530" s="213">
        <f>'Office Minor'!D693</f>
        <v>758.33</v>
      </c>
      <c r="E530" s="213">
        <f>'Office Minor'!E693</f>
        <v>130837.62</v>
      </c>
      <c r="F530" s="213">
        <f>'Office Minor'!F693</f>
        <v>85044453</v>
      </c>
      <c r="G530" s="213">
        <f>'Office Minor'!G693</f>
        <v>12538672</v>
      </c>
      <c r="H530" s="213">
        <f>'Office Minor'!H693</f>
        <v>452</v>
      </c>
    </row>
    <row r="531" spans="1:8" s="465" customFormat="1" ht="17.100000000000001" customHeight="1" x14ac:dyDescent="0.25">
      <c r="A531" s="181">
        <v>19</v>
      </c>
      <c r="B531" s="19" t="s">
        <v>90</v>
      </c>
      <c r="C531" s="213">
        <f>'Office Minor'!C733</f>
        <v>18</v>
      </c>
      <c r="D531" s="213">
        <f>'Office Minor'!D733</f>
        <v>79.17</v>
      </c>
      <c r="E531" s="213">
        <f>'Office Minor'!E733</f>
        <v>39144.74</v>
      </c>
      <c r="F531" s="213">
        <f>'Office Minor'!F733</f>
        <v>18789475</v>
      </c>
      <c r="G531" s="213">
        <f>'Office Minor'!G733</f>
        <v>3974299</v>
      </c>
      <c r="H531" s="213">
        <f>'Office Minor'!H733</f>
        <v>150</v>
      </c>
    </row>
    <row r="532" spans="1:8" s="465" customFormat="1" ht="17.100000000000001" customHeight="1" x14ac:dyDescent="0.25">
      <c r="A532" s="181">
        <v>20</v>
      </c>
      <c r="B532" s="19" t="s">
        <v>99</v>
      </c>
      <c r="C532" s="213">
        <f>'Office Minor'!C707</f>
        <v>5</v>
      </c>
      <c r="D532" s="213">
        <f>'Office Minor'!D707</f>
        <v>24.25</v>
      </c>
      <c r="E532" s="213">
        <f>'Office Minor'!E707</f>
        <v>2545.1999999999998</v>
      </c>
      <c r="F532" s="213">
        <f>'Office Minor'!F707</f>
        <v>1527120</v>
      </c>
      <c r="G532" s="213">
        <f>'Office Minor'!G707</f>
        <v>2541.36</v>
      </c>
      <c r="H532" s="213">
        <f>'Office Minor'!H707</f>
        <v>93</v>
      </c>
    </row>
    <row r="533" spans="1:8" s="465" customFormat="1" ht="17.100000000000001" customHeight="1" x14ac:dyDescent="0.25">
      <c r="A533" s="181">
        <v>21</v>
      </c>
      <c r="B533" s="234" t="s">
        <v>94</v>
      </c>
      <c r="C533" s="181">
        <f>'Office Minor'!C751</f>
        <v>15</v>
      </c>
      <c r="D533" s="181">
        <f>'Office Minor'!D751</f>
        <v>125.8</v>
      </c>
      <c r="E533" s="181">
        <f>'Office Minor'!E751</f>
        <v>123475.53</v>
      </c>
      <c r="F533" s="181">
        <f>'Office Minor'!F751</f>
        <v>61120387.350000001</v>
      </c>
      <c r="G533" s="181">
        <f>'Office Minor'!G751</f>
        <v>11333810</v>
      </c>
      <c r="H533" s="181">
        <f>'Office Minor'!H751</f>
        <v>60</v>
      </c>
    </row>
    <row r="534" spans="1:8" s="465" customFormat="1" ht="17.100000000000001" customHeight="1" x14ac:dyDescent="0.25">
      <c r="A534" s="181">
        <v>22</v>
      </c>
      <c r="B534" s="234" t="s">
        <v>610</v>
      </c>
      <c r="C534" s="181">
        <f>'Office Minor'!C653</f>
        <v>0</v>
      </c>
      <c r="D534" s="181">
        <f>'Office Minor'!D653</f>
        <v>0</v>
      </c>
      <c r="E534" s="181">
        <f>'Office Minor'!E653</f>
        <v>0</v>
      </c>
      <c r="F534" s="181">
        <f>'Office Minor'!F653</f>
        <v>0</v>
      </c>
      <c r="G534" s="181">
        <f>'Office Minor'!G653</f>
        <v>0</v>
      </c>
      <c r="H534" s="181">
        <f>'Office Minor'!H653</f>
        <v>0</v>
      </c>
    </row>
    <row r="535" spans="1:8" s="465" customFormat="1" ht="17.100000000000001" customHeight="1" x14ac:dyDescent="0.25">
      <c r="A535" s="181">
        <v>23</v>
      </c>
      <c r="B535" s="234" t="s">
        <v>124</v>
      </c>
      <c r="C535" s="181">
        <f>'Office Minor'!C673</f>
        <v>6</v>
      </c>
      <c r="D535" s="181">
        <f>'Office Minor'!D673</f>
        <v>27.33</v>
      </c>
      <c r="E535" s="181">
        <f>'Office Minor'!E673</f>
        <v>31462.17</v>
      </c>
      <c r="F535" s="181">
        <f>'Office Minor'!F673</f>
        <v>2831595.3</v>
      </c>
      <c r="G535" s="181">
        <f>'Office Minor'!G673</f>
        <v>2831595.3</v>
      </c>
      <c r="H535" s="181">
        <f>'Office Minor'!H673</f>
        <v>50</v>
      </c>
    </row>
    <row r="536" spans="1:8" s="465" customFormat="1" ht="17.100000000000001" customHeight="1" x14ac:dyDescent="0.25">
      <c r="A536" s="181">
        <v>24</v>
      </c>
      <c r="B536" s="234" t="s">
        <v>115</v>
      </c>
      <c r="C536" s="181">
        <f>'Office Minor'!C777</f>
        <v>70</v>
      </c>
      <c r="D536" s="181">
        <f>'Office Minor'!D777</f>
        <v>355.93</v>
      </c>
      <c r="E536" s="181">
        <f>'Office Minor'!E777</f>
        <v>325950.96999999997</v>
      </c>
      <c r="F536" s="181">
        <f>'Office Minor'!F777</f>
        <v>195570582</v>
      </c>
      <c r="G536" s="181">
        <f>'Office Minor'!G777</f>
        <v>129922423</v>
      </c>
      <c r="H536" s="181">
        <f>'Office Minor'!H777</f>
        <v>450</v>
      </c>
    </row>
    <row r="537" spans="1:8" s="465" customFormat="1" ht="17.100000000000001" customHeight="1" x14ac:dyDescent="0.25">
      <c r="A537" s="181">
        <v>25</v>
      </c>
      <c r="B537" s="234" t="s">
        <v>82</v>
      </c>
      <c r="C537" s="181">
        <f>'Office Minor'!C804</f>
        <v>17</v>
      </c>
      <c r="D537" s="181">
        <f>'Office Minor'!D804</f>
        <v>70.58</v>
      </c>
      <c r="E537" s="181">
        <f>'Office Minor'!E804</f>
        <v>76812.83</v>
      </c>
      <c r="F537" s="181">
        <f>'Office Minor'!F804</f>
        <v>46471762.149999999</v>
      </c>
      <c r="G537" s="181">
        <f>'Office Minor'!G804</f>
        <v>20810777</v>
      </c>
      <c r="H537" s="181">
        <f>'Office Minor'!H804</f>
        <v>240</v>
      </c>
    </row>
    <row r="538" spans="1:8" s="465" customFormat="1" ht="17.100000000000001" customHeight="1" x14ac:dyDescent="0.25">
      <c r="A538" s="1152" t="s">
        <v>49</v>
      </c>
      <c r="B538" s="1153"/>
      <c r="C538" s="281">
        <f>SUM(C513:C537)</f>
        <v>660</v>
      </c>
      <c r="D538" s="282">
        <f t="shared" ref="D538:H538" si="29">SUM(D513:D537)</f>
        <v>3707.29</v>
      </c>
      <c r="E538" s="283">
        <f t="shared" si="29"/>
        <v>3301070.1466700006</v>
      </c>
      <c r="F538" s="283">
        <f t="shared" si="29"/>
        <v>1719305894.4666998</v>
      </c>
      <c r="G538" s="283">
        <f>SUM(G513:G537)</f>
        <v>265598421.88</v>
      </c>
      <c r="H538" s="283">
        <f t="shared" si="29"/>
        <v>4298</v>
      </c>
    </row>
    <row r="539" spans="1:8" s="465" customFormat="1" ht="17.100000000000001" customHeight="1" x14ac:dyDescent="0.25">
      <c r="A539" s="487"/>
      <c r="B539" s="487"/>
      <c r="C539" s="487"/>
      <c r="D539" s="487"/>
      <c r="E539" s="487"/>
      <c r="F539" s="487"/>
      <c r="G539" s="487"/>
      <c r="H539" s="487"/>
    </row>
    <row r="540" spans="1:8" s="465" customFormat="1" ht="17.100000000000001" customHeight="1" x14ac:dyDescent="0.25">
      <c r="A540" s="1177" t="s">
        <v>68</v>
      </c>
      <c r="B540" s="1177"/>
      <c r="C540" s="1177"/>
      <c r="D540" s="1177"/>
      <c r="E540" s="1177"/>
      <c r="F540" s="1177"/>
      <c r="G540" s="1177"/>
      <c r="H540" s="1177"/>
    </row>
    <row r="541" spans="1:8" s="465" customFormat="1" ht="17.100000000000001" customHeight="1" x14ac:dyDescent="0.25">
      <c r="A541" s="1155" t="s">
        <v>2</v>
      </c>
      <c r="B541" s="1150" t="s">
        <v>76</v>
      </c>
      <c r="C541" s="270" t="s">
        <v>4</v>
      </c>
      <c r="D541" s="270" t="s">
        <v>5</v>
      </c>
      <c r="E541" s="270" t="s">
        <v>6</v>
      </c>
      <c r="F541" s="270" t="s">
        <v>7</v>
      </c>
      <c r="G541" s="270" t="s">
        <v>8</v>
      </c>
      <c r="H541" s="270" t="s">
        <v>9</v>
      </c>
    </row>
    <row r="542" spans="1:8" s="465" customFormat="1" ht="17.100000000000001" customHeight="1" x14ac:dyDescent="0.25">
      <c r="A542" s="1156"/>
      <c r="B542" s="1151"/>
      <c r="C542" s="2" t="s">
        <v>10</v>
      </c>
      <c r="D542" s="2" t="s">
        <v>51</v>
      </c>
      <c r="E542" s="2" t="s">
        <v>78</v>
      </c>
      <c r="F542" s="53" t="s">
        <v>79</v>
      </c>
      <c r="G542" s="53" t="s">
        <v>79</v>
      </c>
      <c r="H542" s="2" t="s">
        <v>12</v>
      </c>
    </row>
    <row r="543" spans="1:8" s="465" customFormat="1" ht="17.100000000000001" customHeight="1" x14ac:dyDescent="0.25">
      <c r="A543" s="181">
        <v>1</v>
      </c>
      <c r="B543" s="466" t="s">
        <v>117</v>
      </c>
      <c r="C543" s="64">
        <f>'Office Minor'!C430</f>
        <v>162</v>
      </c>
      <c r="D543" s="64">
        <f>'Office Minor'!D430</f>
        <v>166.92</v>
      </c>
      <c r="E543" s="64">
        <f>'Office Minor'!E430</f>
        <v>2763106.75</v>
      </c>
      <c r="F543" s="64">
        <f>'Office Minor'!F430</f>
        <v>345388343.80000001</v>
      </c>
      <c r="G543" s="64">
        <f>'Office Minor'!G430</f>
        <v>135480000</v>
      </c>
      <c r="H543" s="64">
        <f>'Office Minor'!H430</f>
        <v>615</v>
      </c>
    </row>
    <row r="544" spans="1:8" s="465" customFormat="1" ht="17.100000000000001" customHeight="1" x14ac:dyDescent="0.25">
      <c r="A544" s="181">
        <v>2</v>
      </c>
      <c r="B544" s="466" t="s">
        <v>96</v>
      </c>
      <c r="C544" s="64">
        <f>'Office Minor'!C386</f>
        <v>5</v>
      </c>
      <c r="D544" s="64">
        <f>'Office Minor'!D386</f>
        <v>5</v>
      </c>
      <c r="E544" s="64">
        <f>'Office Minor'!E386</f>
        <v>15600</v>
      </c>
      <c r="F544" s="64">
        <f>'Office Minor'!F386</f>
        <v>2340000</v>
      </c>
      <c r="G544" s="64">
        <f>'Office Minor'!G386</f>
        <v>300000</v>
      </c>
      <c r="H544" s="64">
        <f>'Office Minor'!H386</f>
        <v>50</v>
      </c>
    </row>
    <row r="545" spans="1:9" s="465" customFormat="1" ht="17.100000000000001" customHeight="1" x14ac:dyDescent="0.25">
      <c r="A545" s="181">
        <v>3</v>
      </c>
      <c r="B545" s="466" t="s">
        <v>138</v>
      </c>
      <c r="C545" s="155">
        <f>'Office Minor'!C745</f>
        <v>7</v>
      </c>
      <c r="D545" s="155">
        <f>'Office Minor'!D745</f>
        <v>17.489999999999998</v>
      </c>
      <c r="E545" s="155">
        <f>'Office Minor'!E745</f>
        <v>16577.310000000001</v>
      </c>
      <c r="F545" s="155">
        <f>'Office Minor'!F745</f>
        <v>2486596.5</v>
      </c>
      <c r="G545" s="155">
        <f>'Office Minor'!G745</f>
        <v>1502328</v>
      </c>
      <c r="H545" s="155">
        <f>'Office Minor'!H745</f>
        <v>30</v>
      </c>
    </row>
    <row r="546" spans="1:9" s="465" customFormat="1" ht="17.100000000000001" customHeight="1" x14ac:dyDescent="0.25">
      <c r="A546" s="1152" t="s">
        <v>49</v>
      </c>
      <c r="B546" s="1153"/>
      <c r="C546" s="280">
        <f>SUM(C543:C545)</f>
        <v>174</v>
      </c>
      <c r="D546" s="462">
        <f t="shared" ref="D546:H546" si="30">SUM(D543:D545)</f>
        <v>189.41</v>
      </c>
      <c r="E546" s="463">
        <f t="shared" si="30"/>
        <v>2795284.06</v>
      </c>
      <c r="F546" s="280">
        <f t="shared" si="30"/>
        <v>350214940.30000001</v>
      </c>
      <c r="G546" s="463">
        <f>SUM(G543:G545)</f>
        <v>137282328</v>
      </c>
      <c r="H546" s="463">
        <f t="shared" si="30"/>
        <v>695</v>
      </c>
    </row>
    <row r="547" spans="1:9" s="465" customFormat="1" ht="17.100000000000001" customHeight="1" x14ac:dyDescent="0.25">
      <c r="A547" s="487"/>
      <c r="B547" s="487"/>
      <c r="C547" s="487"/>
      <c r="D547" s="487"/>
      <c r="E547" s="487"/>
      <c r="F547" s="487"/>
      <c r="G547" s="487"/>
      <c r="H547" s="487"/>
    </row>
    <row r="548" spans="1:9" s="465" customFormat="1" ht="17.100000000000001" customHeight="1" x14ac:dyDescent="0.25">
      <c r="A548" s="1177" t="s">
        <v>69</v>
      </c>
      <c r="B548" s="1177"/>
      <c r="C548" s="1177"/>
      <c r="D548" s="1177"/>
      <c r="E548" s="1177"/>
      <c r="F548" s="1177"/>
      <c r="G548" s="1177"/>
      <c r="H548" s="1177"/>
    </row>
    <row r="549" spans="1:9" s="465" customFormat="1" ht="17.100000000000001" customHeight="1" x14ac:dyDescent="0.25">
      <c r="A549" s="1155" t="s">
        <v>2</v>
      </c>
      <c r="B549" s="1150" t="s">
        <v>76</v>
      </c>
      <c r="C549" s="270" t="s">
        <v>4</v>
      </c>
      <c r="D549" s="270" t="s">
        <v>5</v>
      </c>
      <c r="E549" s="270" t="s">
        <v>6</v>
      </c>
      <c r="F549" s="270" t="s">
        <v>7</v>
      </c>
      <c r="G549" s="270" t="s">
        <v>8</v>
      </c>
      <c r="H549" s="270" t="s">
        <v>9</v>
      </c>
    </row>
    <row r="550" spans="1:9" s="465" customFormat="1" ht="17.100000000000001" customHeight="1" x14ac:dyDescent="0.25">
      <c r="A550" s="1156"/>
      <c r="B550" s="1151"/>
      <c r="C550" s="2" t="s">
        <v>10</v>
      </c>
      <c r="D550" s="2" t="s">
        <v>51</v>
      </c>
      <c r="E550" s="2" t="s">
        <v>78</v>
      </c>
      <c r="F550" s="53" t="s">
        <v>79</v>
      </c>
      <c r="G550" s="53" t="s">
        <v>79</v>
      </c>
      <c r="H550" s="2" t="s">
        <v>12</v>
      </c>
    </row>
    <row r="551" spans="1:9" s="465" customFormat="1" ht="17.100000000000001" customHeight="1" x14ac:dyDescent="0.25">
      <c r="A551" s="181">
        <v>1</v>
      </c>
      <c r="B551" s="466" t="s">
        <v>116</v>
      </c>
      <c r="C551" s="64">
        <f>'Office Minor'!C330</f>
        <v>0</v>
      </c>
      <c r="D551" s="64">
        <f>'Office Minor'!D330</f>
        <v>0</v>
      </c>
      <c r="E551" s="64">
        <f>'Office Minor'!E330</f>
        <v>0</v>
      </c>
      <c r="F551" s="64">
        <f>'Office Minor'!F330</f>
        <v>0</v>
      </c>
      <c r="G551" s="64">
        <f>'Office Minor'!G330</f>
        <v>0</v>
      </c>
      <c r="H551" s="64">
        <f>'Office Minor'!H330</f>
        <v>0</v>
      </c>
    </row>
    <row r="552" spans="1:9" s="465" customFormat="1" ht="17.100000000000001" customHeight="1" x14ac:dyDescent="0.25">
      <c r="A552" s="1152" t="s">
        <v>49</v>
      </c>
      <c r="B552" s="1153"/>
      <c r="C552" s="280">
        <f>SUM(C551)</f>
        <v>0</v>
      </c>
      <c r="D552" s="462">
        <f t="shared" ref="D552:H552" si="31">SUM(D551)</f>
        <v>0</v>
      </c>
      <c r="E552" s="463">
        <f t="shared" si="31"/>
        <v>0</v>
      </c>
      <c r="F552" s="280">
        <f t="shared" si="31"/>
        <v>0</v>
      </c>
      <c r="G552" s="463">
        <f t="shared" si="31"/>
        <v>0</v>
      </c>
      <c r="H552" s="463">
        <f t="shared" si="31"/>
        <v>0</v>
      </c>
    </row>
    <row r="553" spans="1:9" s="465" customFormat="1" ht="17.100000000000001" customHeight="1" x14ac:dyDescent="0.25">
      <c r="A553" s="487"/>
      <c r="B553" s="487"/>
      <c r="C553" s="487"/>
      <c r="D553" s="487"/>
      <c r="E553" s="487"/>
      <c r="F553" s="487"/>
      <c r="G553" s="487"/>
      <c r="H553" s="487"/>
    </row>
    <row r="554" spans="1:9" s="465" customFormat="1" ht="17.100000000000001" customHeight="1" x14ac:dyDescent="0.25">
      <c r="A554" s="1177" t="s">
        <v>70</v>
      </c>
      <c r="B554" s="1177"/>
      <c r="C554" s="1177"/>
      <c r="D554" s="1177"/>
      <c r="E554" s="1177"/>
      <c r="F554" s="1177"/>
      <c r="G554" s="1177"/>
      <c r="H554" s="1177"/>
    </row>
    <row r="555" spans="1:9" s="465" customFormat="1" ht="17.100000000000001" customHeight="1" x14ac:dyDescent="0.25">
      <c r="A555" s="1155" t="s">
        <v>2</v>
      </c>
      <c r="B555" s="1150" t="s">
        <v>76</v>
      </c>
      <c r="C555" s="270" t="s">
        <v>4</v>
      </c>
      <c r="D555" s="270" t="s">
        <v>5</v>
      </c>
      <c r="E555" s="270" t="s">
        <v>6</v>
      </c>
      <c r="F555" s="270" t="s">
        <v>7</v>
      </c>
      <c r="G555" s="270" t="s">
        <v>8</v>
      </c>
      <c r="H555" s="270" t="s">
        <v>9</v>
      </c>
    </row>
    <row r="556" spans="1:9" s="465" customFormat="1" ht="17.100000000000001" customHeight="1" x14ac:dyDescent="0.25">
      <c r="A556" s="1156"/>
      <c r="B556" s="1151"/>
      <c r="C556" s="2" t="s">
        <v>10</v>
      </c>
      <c r="D556" s="2" t="s">
        <v>51</v>
      </c>
      <c r="E556" s="2" t="s">
        <v>78</v>
      </c>
      <c r="F556" s="53" t="s">
        <v>79</v>
      </c>
      <c r="G556" s="53" t="s">
        <v>79</v>
      </c>
      <c r="H556" s="2" t="s">
        <v>12</v>
      </c>
    </row>
    <row r="557" spans="1:9" s="465" customFormat="1" ht="17.100000000000001" customHeight="1" x14ac:dyDescent="0.25">
      <c r="A557" s="181">
        <v>1</v>
      </c>
      <c r="B557" s="466" t="s">
        <v>139</v>
      </c>
      <c r="C557" s="223">
        <f>'Office Minor'!C91</f>
        <v>2</v>
      </c>
      <c r="D557" s="223">
        <f>'Office Minor'!D91</f>
        <v>2</v>
      </c>
      <c r="E557" s="223">
        <f>'Office Minor'!E91</f>
        <v>0</v>
      </c>
      <c r="F557" s="223">
        <f>'Office Minor'!F91</f>
        <v>0</v>
      </c>
      <c r="G557" s="223">
        <f>'Office Minor'!G91</f>
        <v>7000</v>
      </c>
      <c r="H557" s="223">
        <f>'Office Minor'!H91</f>
        <v>5</v>
      </c>
      <c r="I557" s="394"/>
    </row>
    <row r="558" spans="1:9" s="465" customFormat="1" ht="17.100000000000001" customHeight="1" x14ac:dyDescent="0.25">
      <c r="A558" s="181">
        <v>2</v>
      </c>
      <c r="B558" s="488" t="s">
        <v>144</v>
      </c>
      <c r="C558" s="256">
        <f>'Office Minor'!C61</f>
        <v>40</v>
      </c>
      <c r="D558" s="256">
        <f>'Office Minor'!D61</f>
        <v>42.42</v>
      </c>
      <c r="E558" s="256">
        <f>'Office Minor'!E61</f>
        <v>331549.12</v>
      </c>
      <c r="F558" s="256">
        <f>'Office Minor'!F61</f>
        <v>248661840</v>
      </c>
      <c r="G558" s="256">
        <f>'Office Minor'!G61</f>
        <v>246685030</v>
      </c>
      <c r="H558" s="256">
        <f>'Office Minor'!H61</f>
        <v>13700</v>
      </c>
    </row>
    <row r="559" spans="1:9" s="465" customFormat="1" ht="17.100000000000001" customHeight="1" x14ac:dyDescent="0.25">
      <c r="A559" s="181">
        <v>3</v>
      </c>
      <c r="B559" s="466" t="s">
        <v>150</v>
      </c>
      <c r="C559" s="64">
        <f>'Office Minor'!C105</f>
        <v>1</v>
      </c>
      <c r="D559" s="64">
        <f>'Office Minor'!D105</f>
        <v>2</v>
      </c>
      <c r="E559" s="64">
        <f>'Office Minor'!E105</f>
        <v>941.17647060000002</v>
      </c>
      <c r="F559" s="64">
        <f>'Office Minor'!F105</f>
        <v>800000</v>
      </c>
      <c r="G559" s="64">
        <f>'Office Minor'!G105</f>
        <v>80000</v>
      </c>
      <c r="H559" s="64">
        <f>'Office Minor'!H105</f>
        <v>2</v>
      </c>
    </row>
    <row r="560" spans="1:9" s="465" customFormat="1" ht="17.100000000000001" customHeight="1" x14ac:dyDescent="0.25">
      <c r="A560" s="181">
        <v>4</v>
      </c>
      <c r="B560" s="466" t="s">
        <v>140</v>
      </c>
      <c r="C560" s="64">
        <f>'Office Minor'!C141</f>
        <v>0</v>
      </c>
      <c r="D560" s="64">
        <f>'Office Minor'!D141</f>
        <v>0</v>
      </c>
      <c r="E560" s="64">
        <f>'Office Minor'!E141</f>
        <v>2337584.9</v>
      </c>
      <c r="F560" s="64">
        <f>'Office Minor'!F141</f>
        <v>2103826410</v>
      </c>
      <c r="G560" s="64">
        <f>'Office Minor'!G141</f>
        <v>437670184</v>
      </c>
      <c r="H560" s="64">
        <f>'Office Minor'!H141</f>
        <v>10000</v>
      </c>
    </row>
    <row r="561" spans="1:9" s="465" customFormat="1" ht="17.100000000000001" customHeight="1" x14ac:dyDescent="0.25">
      <c r="A561" s="181">
        <v>5</v>
      </c>
      <c r="B561" s="466" t="s">
        <v>95</v>
      </c>
      <c r="C561" s="64">
        <f>'Office Minor'!C196</f>
        <v>1</v>
      </c>
      <c r="D561" s="64">
        <f>'Office Minor'!D196</f>
        <v>3.28</v>
      </c>
      <c r="E561" s="64">
        <f>'Office Minor'!E196</f>
        <v>77.19</v>
      </c>
      <c r="F561" s="64">
        <f>'Office Minor'!F196</f>
        <v>57892.5</v>
      </c>
      <c r="G561" s="64">
        <f>'Office Minor'!G196</f>
        <v>790484</v>
      </c>
      <c r="H561" s="64">
        <f>'Office Minor'!H196</f>
        <v>85</v>
      </c>
    </row>
    <row r="562" spans="1:9" s="465" customFormat="1" ht="17.100000000000001" customHeight="1" x14ac:dyDescent="0.25">
      <c r="A562" s="181">
        <v>6</v>
      </c>
      <c r="B562" s="466" t="s">
        <v>147</v>
      </c>
      <c r="C562" s="64">
        <f>'Office Minor'!C206</f>
        <v>239</v>
      </c>
      <c r="D562" s="64">
        <f>'Office Minor'!D206</f>
        <v>890.9633</v>
      </c>
      <c r="E562" s="64">
        <f>'Office Minor'!E206</f>
        <v>496782</v>
      </c>
      <c r="F562" s="64">
        <f>'Office Minor'!F206</f>
        <v>372586500</v>
      </c>
      <c r="G562" s="64">
        <f>'Office Minor'!G206</f>
        <v>480984809</v>
      </c>
      <c r="H562" s="64">
        <f>'Office Minor'!H206</f>
        <v>3585</v>
      </c>
    </row>
    <row r="563" spans="1:9" s="465" customFormat="1" ht="17.100000000000001" customHeight="1" x14ac:dyDescent="0.25">
      <c r="A563" s="181">
        <v>7</v>
      </c>
      <c r="B563" s="466" t="s">
        <v>141</v>
      </c>
      <c r="C563" s="223">
        <f>'Office Minor'!C214</f>
        <v>376</v>
      </c>
      <c r="D563" s="223">
        <f>'Office Minor'!D214</f>
        <v>659.89</v>
      </c>
      <c r="E563" s="223">
        <f>'Office Minor'!E214</f>
        <v>1714589</v>
      </c>
      <c r="F563" s="223">
        <f>'Office Minor'!F214</f>
        <v>1285941750</v>
      </c>
      <c r="G563" s="223">
        <f>'Office Minor'!G214</f>
        <v>47636697</v>
      </c>
      <c r="H563" s="223">
        <f>'Office Minor'!H214</f>
        <v>4675</v>
      </c>
    </row>
    <row r="564" spans="1:9" s="465" customFormat="1" ht="17.100000000000001" customHeight="1" x14ac:dyDescent="0.25">
      <c r="A564" s="181">
        <v>8</v>
      </c>
      <c r="B564" s="466" t="s">
        <v>103</v>
      </c>
      <c r="C564" s="157">
        <f>'Office Minor'!C248</f>
        <v>0</v>
      </c>
      <c r="D564" s="157">
        <f>'Office Minor'!D248</f>
        <v>0</v>
      </c>
      <c r="E564" s="157">
        <f>'Office Minor'!E248</f>
        <v>0</v>
      </c>
      <c r="F564" s="157">
        <f>'Office Minor'!F248</f>
        <v>0</v>
      </c>
      <c r="G564" s="157">
        <f>'Office Minor'!G248</f>
        <v>4504727</v>
      </c>
      <c r="H564" s="157">
        <f>'Office Minor'!H248</f>
        <v>50</v>
      </c>
    </row>
    <row r="565" spans="1:9" s="465" customFormat="1" ht="17.100000000000001" customHeight="1" x14ac:dyDescent="0.25">
      <c r="A565" s="181">
        <v>9</v>
      </c>
      <c r="B565" s="466" t="s">
        <v>376</v>
      </c>
      <c r="C565" s="148">
        <f>'Office Minor'!C234</f>
        <v>0</v>
      </c>
      <c r="D565" s="148">
        <f>'Office Minor'!D234</f>
        <v>0</v>
      </c>
      <c r="E565" s="148">
        <f>'Office Minor'!E234</f>
        <v>32088.2</v>
      </c>
      <c r="F565" s="148">
        <f>'Office Minor'!F234</f>
        <v>22461740</v>
      </c>
      <c r="G565" s="148">
        <f>'Office Minor'!G234</f>
        <v>1319647</v>
      </c>
      <c r="H565" s="148">
        <f>'Office Minor'!H234</f>
        <v>50</v>
      </c>
    </row>
    <row r="566" spans="1:9" s="465" customFormat="1" ht="17.100000000000001" customHeight="1" x14ac:dyDescent="0.25">
      <c r="A566" s="181">
        <v>10</v>
      </c>
      <c r="B566" s="466" t="s">
        <v>109</v>
      </c>
      <c r="C566" s="490">
        <f>'Office Minor'!C277</f>
        <v>0</v>
      </c>
      <c r="D566" s="490">
        <f>'Office Minor'!D277</f>
        <v>0</v>
      </c>
      <c r="E566" s="490">
        <f>'Office Minor'!E277</f>
        <v>5488</v>
      </c>
      <c r="F566" s="490">
        <f>'Office Minor'!F277</f>
        <v>4802000</v>
      </c>
      <c r="G566" s="490">
        <f>'Office Minor'!G277</f>
        <v>878220</v>
      </c>
      <c r="H566" s="490">
        <f>'Office Minor'!H277</f>
        <v>5</v>
      </c>
    </row>
    <row r="567" spans="1:9" s="465" customFormat="1" ht="17.100000000000001" customHeight="1" x14ac:dyDescent="0.25">
      <c r="A567" s="181">
        <v>11</v>
      </c>
      <c r="B567" s="466" t="s">
        <v>133</v>
      </c>
      <c r="C567" s="490">
        <f>'Office Minor'!C289</f>
        <v>121</v>
      </c>
      <c r="D567" s="490">
        <f>'Office Minor'!D289</f>
        <v>233.8</v>
      </c>
      <c r="E567" s="490">
        <f>'Office Minor'!E289</f>
        <v>586644.89</v>
      </c>
      <c r="F567" s="490">
        <f>'Office Minor'!F289</f>
        <v>439983667.5</v>
      </c>
      <c r="G567" s="490">
        <f>'Office Minor'!G289</f>
        <v>13730776</v>
      </c>
      <c r="H567" s="490">
        <f>'Office Minor'!H289</f>
        <v>690</v>
      </c>
    </row>
    <row r="568" spans="1:9" s="465" customFormat="1" ht="17.100000000000001" customHeight="1" x14ac:dyDescent="0.25">
      <c r="A568" s="181">
        <v>12</v>
      </c>
      <c r="B568" s="466" t="s">
        <v>153</v>
      </c>
      <c r="C568" s="490">
        <f>'Office Minor'!C352</f>
        <v>5</v>
      </c>
      <c r="D568" s="490">
        <f>'Office Minor'!D352</f>
        <v>5</v>
      </c>
      <c r="E568" s="490">
        <f>'Office Minor'!E352</f>
        <v>0</v>
      </c>
      <c r="F568" s="490">
        <f>'Office Minor'!F352</f>
        <v>0</v>
      </c>
      <c r="G568" s="490">
        <f>'Office Minor'!G352</f>
        <v>271897</v>
      </c>
      <c r="H568" s="490">
        <f>'Office Minor'!H352</f>
        <v>0</v>
      </c>
    </row>
    <row r="569" spans="1:9" s="465" customFormat="1" ht="17.100000000000001" customHeight="1" x14ac:dyDescent="0.25">
      <c r="A569" s="181">
        <v>13</v>
      </c>
      <c r="B569" s="466" t="s">
        <v>127</v>
      </c>
      <c r="C569" s="491">
        <f>'Office Minor'!C395</f>
        <v>34</v>
      </c>
      <c r="D569" s="491">
        <f>'Office Minor'!D395</f>
        <v>73.25</v>
      </c>
      <c r="E569" s="491">
        <f>'Office Minor'!E395</f>
        <v>3707.86</v>
      </c>
      <c r="F569" s="491">
        <f>'Office Minor'!F395</f>
        <v>3040445</v>
      </c>
      <c r="G569" s="491">
        <f>'Office Minor'!G395</f>
        <v>462000</v>
      </c>
      <c r="H569" s="491">
        <f>'Office Minor'!H395</f>
        <v>15</v>
      </c>
      <c r="I569" s="629"/>
    </row>
    <row r="570" spans="1:9" s="465" customFormat="1" ht="17.100000000000001" customHeight="1" x14ac:dyDescent="0.25">
      <c r="A570" s="181">
        <v>14</v>
      </c>
      <c r="B570" s="466" t="s">
        <v>117</v>
      </c>
      <c r="C570" s="64">
        <f>'Office Minor'!C432</f>
        <v>61</v>
      </c>
      <c r="D570" s="64">
        <f>'Office Minor'!D432</f>
        <v>61</v>
      </c>
      <c r="E570" s="64">
        <f>'Office Minor'!E432</f>
        <v>3483306.01</v>
      </c>
      <c r="F570" s="64">
        <f>'Office Minor'!F432</f>
        <v>2612479508</v>
      </c>
      <c r="G570" s="64">
        <f>'Office Minor'!G432</f>
        <v>914555000</v>
      </c>
      <c r="H570" s="64">
        <f>'Office Minor'!H432</f>
        <v>11903</v>
      </c>
    </row>
    <row r="571" spans="1:9" s="465" customFormat="1" ht="17.100000000000001" customHeight="1" x14ac:dyDescent="0.25">
      <c r="A571" s="181">
        <v>15</v>
      </c>
      <c r="B571" s="466" t="s">
        <v>135</v>
      </c>
      <c r="C571" s="148">
        <f>'Office Minor'!C443</f>
        <v>106</v>
      </c>
      <c r="D571" s="148">
        <f>'Office Minor'!D443</f>
        <v>2423.1</v>
      </c>
      <c r="E571" s="148">
        <f>'Office Minor'!E443</f>
        <v>420043</v>
      </c>
      <c r="F571" s="148">
        <f>'Office Minor'!F443</f>
        <v>357036550</v>
      </c>
      <c r="G571" s="148">
        <f>'Office Minor'!G443</f>
        <v>142728900</v>
      </c>
      <c r="H571" s="148">
        <f>'Office Minor'!H443</f>
        <v>1600</v>
      </c>
    </row>
    <row r="572" spans="1:9" s="465" customFormat="1" ht="17.100000000000001" customHeight="1" x14ac:dyDescent="0.25">
      <c r="A572" s="181">
        <v>16</v>
      </c>
      <c r="B572" s="466" t="s">
        <v>118</v>
      </c>
      <c r="C572" s="226">
        <f>'Office Minor'!C461</f>
        <v>6</v>
      </c>
      <c r="D572" s="226">
        <f>'Office Minor'!D461</f>
        <v>10</v>
      </c>
      <c r="E572" s="226">
        <f>'Office Minor'!E461</f>
        <v>531.86</v>
      </c>
      <c r="F572" s="226">
        <f>'Office Minor'!F461</f>
        <v>398895</v>
      </c>
      <c r="G572" s="226">
        <f>'Office Minor'!G461</f>
        <v>805554</v>
      </c>
      <c r="H572" s="226">
        <f>'Office Minor'!H461</f>
        <v>36</v>
      </c>
    </row>
    <row r="573" spans="1:9" s="465" customFormat="1" ht="17.100000000000001" customHeight="1" x14ac:dyDescent="0.25">
      <c r="A573" s="181">
        <v>17</v>
      </c>
      <c r="B573" s="466" t="s">
        <v>106</v>
      </c>
      <c r="C573" s="222">
        <f>'Office Minor'!C511</f>
        <v>0</v>
      </c>
      <c r="D573" s="222">
        <f>'Office Minor'!D511</f>
        <v>0</v>
      </c>
      <c r="E573" s="222">
        <f>'Office Minor'!E511</f>
        <v>968830</v>
      </c>
      <c r="F573" s="222">
        <f>'Office Minor'!F511</f>
        <v>823505500</v>
      </c>
      <c r="G573" s="222">
        <f>'Office Minor'!G511</f>
        <v>37167018</v>
      </c>
      <c r="H573" s="222">
        <f>'Office Minor'!H511</f>
        <v>350</v>
      </c>
    </row>
    <row r="574" spans="1:9" s="465" customFormat="1" ht="17.100000000000001" customHeight="1" x14ac:dyDescent="0.25">
      <c r="A574" s="181">
        <v>18</v>
      </c>
      <c r="B574" s="19" t="s">
        <v>388</v>
      </c>
      <c r="C574" s="181">
        <f>'Office Minor'!C638</f>
        <v>74</v>
      </c>
      <c r="D574" s="181">
        <f>'Office Minor'!D638</f>
        <v>550.87</v>
      </c>
      <c r="E574" s="181">
        <f>'Office Minor'!E638</f>
        <v>61762</v>
      </c>
      <c r="F574" s="181">
        <f>'Office Minor'!F638</f>
        <v>46321500</v>
      </c>
      <c r="G574" s="181">
        <f>'Office Minor'!G638</f>
        <v>74285165.200000003</v>
      </c>
      <c r="H574" s="181">
        <f>'Office Minor'!H638</f>
        <v>250</v>
      </c>
    </row>
    <row r="575" spans="1:9" s="465" customFormat="1" ht="17.100000000000001" customHeight="1" x14ac:dyDescent="0.25">
      <c r="A575" s="181">
        <v>19</v>
      </c>
      <c r="B575" s="466" t="s">
        <v>119</v>
      </c>
      <c r="C575" s="223">
        <f>'Office Minor'!C615</f>
        <v>1</v>
      </c>
      <c r="D575" s="223">
        <f>'Office Minor'!D615</f>
        <v>0.72</v>
      </c>
      <c r="E575" s="223">
        <f>'Office Minor'!E615</f>
        <v>0</v>
      </c>
      <c r="F575" s="223">
        <f>'Office Minor'!F615</f>
        <v>0</v>
      </c>
      <c r="G575" s="223">
        <f>'Office Minor'!G615</f>
        <v>0</v>
      </c>
      <c r="H575" s="223">
        <f>'Office Minor'!H615</f>
        <v>0</v>
      </c>
      <c r="I575" s="629"/>
    </row>
    <row r="576" spans="1:9" s="465" customFormat="1" ht="17.100000000000001" customHeight="1" x14ac:dyDescent="0.25">
      <c r="A576" s="1152" t="s">
        <v>49</v>
      </c>
      <c r="B576" s="1153"/>
      <c r="C576" s="280">
        <f>SUM(C557:C575)</f>
        <v>1067</v>
      </c>
      <c r="D576" s="461">
        <f t="shared" ref="D576:H576" si="32">SUM(D557:D575)</f>
        <v>4958.2933000000003</v>
      </c>
      <c r="E576" s="463">
        <f t="shared" si="32"/>
        <v>10443925.206470599</v>
      </c>
      <c r="F576" s="280">
        <f t="shared" si="32"/>
        <v>8321904198</v>
      </c>
      <c r="G576" s="463">
        <f>SUM(G557:G575)</f>
        <v>2404563108.1999998</v>
      </c>
      <c r="H576" s="463">
        <f t="shared" si="32"/>
        <v>47001</v>
      </c>
    </row>
    <row r="577" spans="1:8" s="465" customFormat="1" ht="17.100000000000001" customHeight="1" x14ac:dyDescent="0.25">
      <c r="A577" s="487"/>
      <c r="B577" s="487"/>
      <c r="C577" s="487"/>
      <c r="D577" s="487"/>
      <c r="E577" s="487"/>
      <c r="F577" s="487"/>
      <c r="G577" s="487"/>
      <c r="H577" s="487"/>
    </row>
    <row r="578" spans="1:8" s="465" customFormat="1" ht="17.100000000000001" customHeight="1" x14ac:dyDescent="0.25">
      <c r="A578" s="1177" t="s">
        <v>71</v>
      </c>
      <c r="B578" s="1177"/>
      <c r="C578" s="1177"/>
      <c r="D578" s="1177"/>
      <c r="E578" s="1177"/>
      <c r="F578" s="1177"/>
      <c r="G578" s="1177"/>
      <c r="H578" s="1177"/>
    </row>
    <row r="579" spans="1:8" s="465" customFormat="1" ht="17.100000000000001" customHeight="1" x14ac:dyDescent="0.25">
      <c r="A579" s="1155" t="s">
        <v>2</v>
      </c>
      <c r="B579" s="1150" t="s">
        <v>76</v>
      </c>
      <c r="C579" s="270" t="s">
        <v>4</v>
      </c>
      <c r="D579" s="270" t="s">
        <v>5</v>
      </c>
      <c r="E579" s="270" t="s">
        <v>6</v>
      </c>
      <c r="F579" s="270" t="s">
        <v>7</v>
      </c>
      <c r="G579" s="270" t="s">
        <v>8</v>
      </c>
      <c r="H579" s="270" t="s">
        <v>9</v>
      </c>
    </row>
    <row r="580" spans="1:8" s="465" customFormat="1" ht="17.100000000000001" customHeight="1" x14ac:dyDescent="0.25">
      <c r="A580" s="1156"/>
      <c r="B580" s="1151"/>
      <c r="C580" s="2" t="s">
        <v>10</v>
      </c>
      <c r="D580" s="2" t="s">
        <v>51</v>
      </c>
      <c r="E580" s="2" t="s">
        <v>78</v>
      </c>
      <c r="F580" s="53" t="s">
        <v>79</v>
      </c>
      <c r="G580" s="53" t="s">
        <v>79</v>
      </c>
      <c r="H580" s="2" t="s">
        <v>12</v>
      </c>
    </row>
    <row r="581" spans="1:8" s="465" customFormat="1" ht="17.100000000000001" customHeight="1" x14ac:dyDescent="0.25">
      <c r="A581" s="181">
        <v>1</v>
      </c>
      <c r="B581" s="466" t="s">
        <v>152</v>
      </c>
      <c r="C581" s="148">
        <f>'Office Minor'!C300</f>
        <v>78</v>
      </c>
      <c r="D581" s="148">
        <f>'Office Minor'!D300</f>
        <v>103.74</v>
      </c>
      <c r="E581" s="148">
        <f>'Office Minor'!E300</f>
        <v>123372.89</v>
      </c>
      <c r="F581" s="148">
        <f>'Office Minor'!F300</f>
        <v>185059335</v>
      </c>
      <c r="G581" s="148">
        <f>'Office Minor'!G300</f>
        <v>48216339</v>
      </c>
      <c r="H581" s="148">
        <f>'Office Minor'!H300</f>
        <v>405</v>
      </c>
    </row>
    <row r="582" spans="1:8" s="465" customFormat="1" ht="17.100000000000001" customHeight="1" x14ac:dyDescent="0.25">
      <c r="A582" s="181">
        <v>2</v>
      </c>
      <c r="B582" s="466" t="s">
        <v>126</v>
      </c>
      <c r="C582" s="148">
        <f>'Office Minor'!C626</f>
        <v>133</v>
      </c>
      <c r="D582" s="148">
        <f>'Office Minor'!D626</f>
        <v>147.77000000000001</v>
      </c>
      <c r="E582" s="148">
        <f>'Office Minor'!E626</f>
        <v>336649.43</v>
      </c>
      <c r="F582" s="148">
        <f>'Office Minor'!F626</f>
        <v>558853729.74250257</v>
      </c>
      <c r="G582" s="148">
        <f>'Office Minor'!G626</f>
        <v>107727818</v>
      </c>
      <c r="H582" s="148">
        <f>'Office Minor'!H626</f>
        <v>1500</v>
      </c>
    </row>
    <row r="583" spans="1:8" s="465" customFormat="1" ht="17.100000000000001" customHeight="1" x14ac:dyDescent="0.25">
      <c r="A583" s="181">
        <v>3</v>
      </c>
      <c r="B583" s="466" t="s">
        <v>82</v>
      </c>
      <c r="C583" s="148">
        <f>'Office Minor'!C796</f>
        <v>14</v>
      </c>
      <c r="D583" s="148">
        <f>'Office Minor'!D796</f>
        <v>24.9</v>
      </c>
      <c r="E583" s="148">
        <f>'Office Minor'!E796</f>
        <v>7179.2</v>
      </c>
      <c r="F583" s="148">
        <f>'Office Minor'!F796</f>
        <v>10409840</v>
      </c>
      <c r="G583" s="148">
        <f>'Office Minor'!G796</f>
        <v>1958843</v>
      </c>
      <c r="H583" s="148">
        <f>'Office Minor'!H796</f>
        <v>123</v>
      </c>
    </row>
    <row r="584" spans="1:8" s="465" customFormat="1" ht="17.100000000000001" customHeight="1" x14ac:dyDescent="0.25">
      <c r="A584" s="1152" t="s">
        <v>49</v>
      </c>
      <c r="B584" s="1153"/>
      <c r="C584" s="280">
        <f>SUM(C581:C583)</f>
        <v>225</v>
      </c>
      <c r="D584" s="462">
        <f t="shared" ref="D584:H584" si="33">SUM(D581:D583)</f>
        <v>276.40999999999997</v>
      </c>
      <c r="E584" s="463">
        <f t="shared" si="33"/>
        <v>467201.52</v>
      </c>
      <c r="F584" s="280">
        <f t="shared" si="33"/>
        <v>754322904.74250257</v>
      </c>
      <c r="G584" s="463">
        <f>SUM(G581:G583)</f>
        <v>157903000</v>
      </c>
      <c r="H584" s="463">
        <f t="shared" si="33"/>
        <v>2028</v>
      </c>
    </row>
    <row r="585" spans="1:8" s="465" customFormat="1" ht="17.100000000000001" customHeight="1" x14ac:dyDescent="0.25">
      <c r="A585" s="487"/>
      <c r="B585" s="487"/>
      <c r="C585" s="487"/>
      <c r="D585" s="487"/>
      <c r="E585" s="487"/>
      <c r="F585" s="487"/>
      <c r="G585" s="487"/>
      <c r="H585" s="487"/>
    </row>
    <row r="586" spans="1:8" s="465" customFormat="1" ht="17.100000000000001" customHeight="1" x14ac:dyDescent="0.25">
      <c r="A586" s="1154" t="s">
        <v>43</v>
      </c>
      <c r="B586" s="1154"/>
      <c r="C586" s="1154"/>
      <c r="D586" s="1154"/>
      <c r="E586" s="1154"/>
      <c r="F586" s="1154"/>
      <c r="G586" s="1154"/>
      <c r="H586" s="1154"/>
    </row>
    <row r="587" spans="1:8" s="465" customFormat="1" ht="17.100000000000001" customHeight="1" x14ac:dyDescent="0.25">
      <c r="A587" s="1155" t="s">
        <v>2</v>
      </c>
      <c r="B587" s="1150" t="s">
        <v>76</v>
      </c>
      <c r="C587" s="270" t="s">
        <v>4</v>
      </c>
      <c r="D587" s="270" t="s">
        <v>5</v>
      </c>
      <c r="E587" s="270" t="s">
        <v>6</v>
      </c>
      <c r="F587" s="270" t="s">
        <v>7</v>
      </c>
      <c r="G587" s="270" t="s">
        <v>8</v>
      </c>
      <c r="H587" s="270" t="s">
        <v>9</v>
      </c>
    </row>
    <row r="588" spans="1:8" s="465" customFormat="1" ht="17.100000000000001" customHeight="1" x14ac:dyDescent="0.25">
      <c r="A588" s="1156"/>
      <c r="B588" s="1151"/>
      <c r="C588" s="2" t="s">
        <v>10</v>
      </c>
      <c r="D588" s="2" t="s">
        <v>77</v>
      </c>
      <c r="E588" s="2" t="s">
        <v>78</v>
      </c>
      <c r="F588" s="53" t="s">
        <v>79</v>
      </c>
      <c r="G588" s="53" t="s">
        <v>79</v>
      </c>
      <c r="H588" s="2" t="s">
        <v>12</v>
      </c>
    </row>
    <row r="589" spans="1:8" s="465" customFormat="1" ht="17.100000000000001" customHeight="1" x14ac:dyDescent="0.25">
      <c r="A589" s="181">
        <v>1</v>
      </c>
      <c r="B589" s="234" t="s">
        <v>85</v>
      </c>
      <c r="C589" s="181">
        <f>'Office Minor'!C51</f>
        <v>3</v>
      </c>
      <c r="D589" s="181">
        <f>'Office Minor'!D51</f>
        <v>24.05</v>
      </c>
      <c r="E589" s="181">
        <f>'Office Minor'!E51</f>
        <v>71898.67</v>
      </c>
      <c r="F589" s="181">
        <f>'Office Minor'!F51</f>
        <v>35949335</v>
      </c>
      <c r="G589" s="181">
        <f>'Office Minor'!G51</f>
        <v>6470880.2999999998</v>
      </c>
      <c r="H589" s="181">
        <f>'Office Minor'!H51</f>
        <v>50</v>
      </c>
    </row>
    <row r="590" spans="1:8" s="465" customFormat="1" ht="17.100000000000001" customHeight="1" x14ac:dyDescent="0.25">
      <c r="A590" s="181">
        <v>2</v>
      </c>
      <c r="B590" s="234" t="s">
        <v>150</v>
      </c>
      <c r="C590" s="181">
        <f>'Office Minor'!C111</f>
        <v>9</v>
      </c>
      <c r="D590" s="181">
        <f>'Office Minor'!D111</f>
        <v>40.5</v>
      </c>
      <c r="E590" s="181">
        <f>'Office Minor'!E111</f>
        <v>11644.98</v>
      </c>
      <c r="F590" s="181">
        <f>'Office Minor'!F111</f>
        <v>9083084.4000000004</v>
      </c>
      <c r="G590" s="181">
        <f>'Office Minor'!G111</f>
        <v>2290116</v>
      </c>
      <c r="H590" s="181">
        <f>'Office Minor'!H111</f>
        <v>35</v>
      </c>
    </row>
    <row r="591" spans="1:8" s="465" customFormat="1" ht="17.100000000000001" customHeight="1" x14ac:dyDescent="0.25">
      <c r="A591" s="181">
        <v>3</v>
      </c>
      <c r="B591" s="234" t="s">
        <v>80</v>
      </c>
      <c r="C591" s="181">
        <f>'Office Minor'!C183</f>
        <v>1</v>
      </c>
      <c r="D591" s="181">
        <f>'Office Minor'!D183</f>
        <v>5</v>
      </c>
      <c r="E591" s="181">
        <f>'Office Minor'!E183</f>
        <v>1255.1400000000001</v>
      </c>
      <c r="F591" s="181">
        <f>'Office Minor'!F183</f>
        <v>690327</v>
      </c>
      <c r="G591" s="181">
        <f>'Office Minor'!G183</f>
        <v>1215984.3999999999</v>
      </c>
      <c r="H591" s="181">
        <f>'Office Minor'!H183</f>
        <v>7</v>
      </c>
    </row>
    <row r="592" spans="1:8" s="465" customFormat="1" ht="17.100000000000001" customHeight="1" x14ac:dyDescent="0.25">
      <c r="A592" s="181">
        <v>4</v>
      </c>
      <c r="B592" s="234" t="s">
        <v>112</v>
      </c>
      <c r="C592" s="181">
        <f>'Office Minor'!C158</f>
        <v>3</v>
      </c>
      <c r="D592" s="181">
        <f>'Office Minor'!D158</f>
        <v>14.054</v>
      </c>
      <c r="E592" s="181">
        <f>'Office Minor'!E158</f>
        <v>1691.53</v>
      </c>
      <c r="F592" s="181">
        <f>'Office Minor'!F158</f>
        <v>761188.5</v>
      </c>
      <c r="G592" s="181">
        <f>'Office Minor'!G158</f>
        <v>106220</v>
      </c>
      <c r="H592" s="181">
        <f>'Office Minor'!H158</f>
        <v>10</v>
      </c>
    </row>
    <row r="593" spans="1:8" s="465" customFormat="1" ht="17.100000000000001" customHeight="1" x14ac:dyDescent="0.25">
      <c r="A593" s="181">
        <v>5</v>
      </c>
      <c r="B593" s="234" t="s">
        <v>102</v>
      </c>
      <c r="C593" s="223">
        <f>'Office Minor'!C221</f>
        <v>1</v>
      </c>
      <c r="D593" s="223">
        <f>'Office Minor'!D221</f>
        <v>129.5</v>
      </c>
      <c r="E593" s="223">
        <f>'Office Minor'!E221</f>
        <v>0</v>
      </c>
      <c r="F593" s="223">
        <f>'Office Minor'!F221</f>
        <v>0</v>
      </c>
      <c r="G593" s="223">
        <f>'Office Minor'!G221</f>
        <v>0</v>
      </c>
      <c r="H593" s="223">
        <f>'Office Minor'!H221</f>
        <v>0</v>
      </c>
    </row>
    <row r="594" spans="1:8" s="465" customFormat="1" ht="17.100000000000001" customHeight="1" x14ac:dyDescent="0.25">
      <c r="A594" s="181">
        <v>6</v>
      </c>
      <c r="B594" s="234" t="s">
        <v>103</v>
      </c>
      <c r="C594" s="148">
        <f>'Office Minor'!C256</f>
        <v>5</v>
      </c>
      <c r="D594" s="148">
        <f>'Office Minor'!D256</f>
        <v>100</v>
      </c>
      <c r="E594" s="148">
        <f>'Office Minor'!E256</f>
        <v>9800</v>
      </c>
      <c r="F594" s="148">
        <f>'Office Minor'!F256</f>
        <v>4900000</v>
      </c>
      <c r="G594" s="148">
        <f>'Office Minor'!G256</f>
        <v>882000</v>
      </c>
      <c r="H594" s="148">
        <f>'Office Minor'!H256</f>
        <v>90</v>
      </c>
    </row>
    <row r="595" spans="1:8" s="465" customFormat="1" ht="17.100000000000001" customHeight="1" x14ac:dyDescent="0.25">
      <c r="A595" s="181">
        <v>7</v>
      </c>
      <c r="B595" s="234" t="s">
        <v>109</v>
      </c>
      <c r="C595" s="181">
        <f>'Office Minor'!C279</f>
        <v>6</v>
      </c>
      <c r="D595" s="181">
        <f>'Office Minor'!D279</f>
        <v>115.15</v>
      </c>
      <c r="E595" s="181">
        <f>'Office Minor'!E279</f>
        <v>389365</v>
      </c>
      <c r="F595" s="181">
        <f>'Office Minor'!F279</f>
        <v>204416625</v>
      </c>
      <c r="G595" s="181">
        <f>'Office Minor'!G279</f>
        <v>32633490</v>
      </c>
      <c r="H595" s="181">
        <f>'Office Minor'!H279</f>
        <v>36</v>
      </c>
    </row>
    <row r="596" spans="1:8" s="465" customFormat="1" ht="17.100000000000001" customHeight="1" x14ac:dyDescent="0.25">
      <c r="A596" s="181">
        <v>8</v>
      </c>
      <c r="B596" s="234" t="s">
        <v>86</v>
      </c>
      <c r="C596" s="181">
        <f>'Office Minor'!C366</f>
        <v>1</v>
      </c>
      <c r="D596" s="181">
        <f>'Office Minor'!D366</f>
        <v>34.840000000000003</v>
      </c>
      <c r="E596" s="181">
        <f>'Office Minor'!E366</f>
        <v>18854.53</v>
      </c>
      <c r="F596" s="181">
        <f>'Office Minor'!F366</f>
        <v>10181446.199999999</v>
      </c>
      <c r="G596" s="181">
        <f>'Office Minor'!G366</f>
        <v>2030876</v>
      </c>
      <c r="H596" s="181">
        <f>'Office Minor'!H366</f>
        <v>55</v>
      </c>
    </row>
    <row r="597" spans="1:8" s="465" customFormat="1" ht="17.100000000000001" customHeight="1" x14ac:dyDescent="0.25">
      <c r="A597" s="181">
        <v>9</v>
      </c>
      <c r="B597" s="234" t="s">
        <v>153</v>
      </c>
      <c r="C597" s="181">
        <f>'Office Minor'!C345</f>
        <v>36</v>
      </c>
      <c r="D597" s="181">
        <f>'Office Minor'!D345</f>
        <v>162.06</v>
      </c>
      <c r="E597" s="181">
        <f>'Office Minor'!E345</f>
        <v>256460.4</v>
      </c>
      <c r="F597" s="181">
        <f>'Office Minor'!F345</f>
        <v>134641710</v>
      </c>
      <c r="G597" s="181">
        <f>'Office Minor'!G345</f>
        <v>23081436</v>
      </c>
      <c r="H597" s="181">
        <f>'Office Minor'!H345</f>
        <v>25</v>
      </c>
    </row>
    <row r="598" spans="1:8" s="465" customFormat="1" ht="17.100000000000001" customHeight="1" x14ac:dyDescent="0.25">
      <c r="A598" s="181">
        <v>10</v>
      </c>
      <c r="B598" s="234" t="s">
        <v>87</v>
      </c>
      <c r="C598" s="653">
        <f>'Office Minor'!C487</f>
        <v>2</v>
      </c>
      <c r="D598" s="653">
        <f>'Office Minor'!D487</f>
        <v>18.41</v>
      </c>
      <c r="E598" s="653">
        <f>'Office Minor'!E487</f>
        <v>1436.36</v>
      </c>
      <c r="F598" s="653">
        <f>'Office Minor'!F487</f>
        <v>761270.8</v>
      </c>
      <c r="G598" s="653">
        <f>'Office Minor'!G487</f>
        <v>128208</v>
      </c>
      <c r="H598" s="653">
        <f>'Office Minor'!H487</f>
        <v>10</v>
      </c>
    </row>
    <row r="599" spans="1:8" s="465" customFormat="1" ht="17.100000000000001" customHeight="1" x14ac:dyDescent="0.25">
      <c r="A599" s="181">
        <v>11</v>
      </c>
      <c r="B599" s="466" t="s">
        <v>135</v>
      </c>
      <c r="C599" s="213">
        <f>'Office Minor'!C449</f>
        <v>38</v>
      </c>
      <c r="D599" s="213">
        <f>'Office Minor'!D449</f>
        <v>635.41</v>
      </c>
      <c r="E599" s="213">
        <f>'Office Minor'!E449</f>
        <v>304655</v>
      </c>
      <c r="F599" s="213">
        <f>'Office Minor'!F449</f>
        <v>182793000</v>
      </c>
      <c r="G599" s="213">
        <f>'Office Minor'!G449</f>
        <v>27690570</v>
      </c>
      <c r="H599" s="213">
        <f>'Office Minor'!H449</f>
        <v>200</v>
      </c>
    </row>
    <row r="600" spans="1:8" s="465" customFormat="1" ht="17.100000000000001" customHeight="1" x14ac:dyDescent="0.25">
      <c r="A600" s="181">
        <v>12</v>
      </c>
      <c r="B600" s="466" t="s">
        <v>88</v>
      </c>
      <c r="C600" s="213">
        <f>'Office Minor'!C536</f>
        <v>3</v>
      </c>
      <c r="D600" s="213">
        <f>'Office Minor'!D536</f>
        <v>13.84</v>
      </c>
      <c r="E600" s="213">
        <f>'Office Minor'!E536</f>
        <v>348803.83</v>
      </c>
      <c r="F600" s="213">
        <f>'Office Minor'!F536</f>
        <v>183122010.80000001</v>
      </c>
      <c r="G600" s="213">
        <f>'Office Minor'!G536</f>
        <v>31392345</v>
      </c>
      <c r="H600" s="213">
        <f>'Office Minor'!H536</f>
        <v>10</v>
      </c>
    </row>
    <row r="601" spans="1:8" s="465" customFormat="1" ht="17.100000000000001" customHeight="1" x14ac:dyDescent="0.25">
      <c r="A601" s="181">
        <v>13</v>
      </c>
      <c r="B601" s="19" t="s">
        <v>388</v>
      </c>
      <c r="C601" s="213">
        <f>'Office Minor'!C641</f>
        <v>11</v>
      </c>
      <c r="D601" s="213">
        <f>'Office Minor'!D641</f>
        <v>367.7</v>
      </c>
      <c r="E601" s="213">
        <f>'Office Minor'!E641</f>
        <v>295051</v>
      </c>
      <c r="F601" s="213">
        <f>'Office Minor'!F641</f>
        <v>162278050</v>
      </c>
      <c r="G601" s="213">
        <f>'Office Minor'!G641</f>
        <v>25793089</v>
      </c>
      <c r="H601" s="213">
        <f>'Office Minor'!H641</f>
        <v>50</v>
      </c>
    </row>
    <row r="602" spans="1:8" s="465" customFormat="1" ht="17.100000000000001" customHeight="1" x14ac:dyDescent="0.25">
      <c r="A602" s="181">
        <v>14</v>
      </c>
      <c r="B602" s="234" t="s">
        <v>89</v>
      </c>
      <c r="C602" s="213">
        <f>'Office Minor'!C605</f>
        <v>1</v>
      </c>
      <c r="D602" s="213">
        <f>'Office Minor'!D605</f>
        <v>4.2</v>
      </c>
      <c r="E602" s="213">
        <f>'Office Minor'!E605</f>
        <v>0</v>
      </c>
      <c r="F602" s="213">
        <f>'Office Minor'!F605</f>
        <v>0</v>
      </c>
      <c r="G602" s="213">
        <f>'Office Minor'!G605</f>
        <v>9000</v>
      </c>
      <c r="H602" s="213">
        <f>'Office Minor'!H605</f>
        <v>0</v>
      </c>
    </row>
    <row r="603" spans="1:8" s="465" customFormat="1" ht="17.100000000000001" customHeight="1" x14ac:dyDescent="0.25">
      <c r="A603" s="181">
        <v>15</v>
      </c>
      <c r="B603" s="234" t="s">
        <v>99</v>
      </c>
      <c r="C603" s="213">
        <f>'Office Minor'!C717</f>
        <v>10</v>
      </c>
      <c r="D603" s="213">
        <f>'Office Minor'!D717</f>
        <v>100</v>
      </c>
      <c r="E603" s="213">
        <f>'Office Minor'!E717</f>
        <v>72025</v>
      </c>
      <c r="F603" s="213">
        <f>'Office Minor'!F717</f>
        <v>38893726.799999997</v>
      </c>
      <c r="G603" s="213">
        <f>'Office Minor'!G717</f>
        <v>71832.95</v>
      </c>
      <c r="H603" s="213">
        <f>'Office Minor'!H717</f>
        <v>90</v>
      </c>
    </row>
    <row r="604" spans="1:8" s="465" customFormat="1" ht="17.100000000000001" customHeight="1" x14ac:dyDescent="0.25">
      <c r="A604" s="181">
        <v>16</v>
      </c>
      <c r="B604" s="234" t="s">
        <v>115</v>
      </c>
      <c r="C604" s="225">
        <f>'Office Minor'!C779</f>
        <v>9</v>
      </c>
      <c r="D604" s="225">
        <f>'Office Minor'!D779</f>
        <v>77.31</v>
      </c>
      <c r="E604" s="225">
        <f>'Office Minor'!E779</f>
        <v>31880</v>
      </c>
      <c r="F604" s="225">
        <f>'Office Minor'!F779</f>
        <v>17215200</v>
      </c>
      <c r="G604" s="225">
        <f>'Office Minor'!G779</f>
        <v>13401022</v>
      </c>
      <c r="H604" s="225">
        <f>'Office Minor'!H779</f>
        <v>25</v>
      </c>
    </row>
    <row r="605" spans="1:8" s="465" customFormat="1" ht="17.100000000000001" customHeight="1" x14ac:dyDescent="0.25">
      <c r="A605" s="181">
        <v>17</v>
      </c>
      <c r="B605" s="478" t="s">
        <v>82</v>
      </c>
      <c r="C605" s="181">
        <f>'Office Minor'!C805</f>
        <v>0</v>
      </c>
      <c r="D605" s="181">
        <f>'Office Minor'!D805</f>
        <v>0</v>
      </c>
      <c r="E605" s="181">
        <f>'Office Minor'!E805</f>
        <v>12715.29</v>
      </c>
      <c r="F605" s="181">
        <f>'Office Minor'!F805</f>
        <v>6866254.29</v>
      </c>
      <c r="G605" s="181">
        <f>'Office Minor'!G805</f>
        <v>890070</v>
      </c>
      <c r="H605" s="181">
        <f>'Office Minor'!H805</f>
        <v>50</v>
      </c>
    </row>
    <row r="606" spans="1:8" s="465" customFormat="1" ht="17.100000000000001" customHeight="1" x14ac:dyDescent="0.25">
      <c r="A606" s="670">
        <v>18</v>
      </c>
      <c r="B606" s="478" t="s">
        <v>228</v>
      </c>
      <c r="C606" s="181">
        <f>'Office Minor'!C518</f>
        <v>175</v>
      </c>
      <c r="D606" s="181">
        <f>'Office Minor'!D518</f>
        <v>505.19</v>
      </c>
      <c r="E606" s="181">
        <f>'Office Minor'!E518</f>
        <v>2074701.57</v>
      </c>
      <c r="F606" s="181">
        <f>'Office Minor'!F518</f>
        <v>1037350785</v>
      </c>
      <c r="G606" s="181">
        <f>'Office Minor'!G518</f>
        <v>109584324</v>
      </c>
      <c r="H606" s="181">
        <f>'Office Minor'!H518</f>
        <v>300</v>
      </c>
    </row>
    <row r="607" spans="1:8" s="465" customFormat="1" ht="17.100000000000001" customHeight="1" x14ac:dyDescent="0.25">
      <c r="A607" s="670">
        <v>19</v>
      </c>
      <c r="B607" s="478" t="s">
        <v>139</v>
      </c>
      <c r="C607" s="181">
        <f>'Office Minor'!C94</f>
        <v>2</v>
      </c>
      <c r="D607" s="181">
        <f>'Office Minor'!D94</f>
        <v>2</v>
      </c>
      <c r="E607" s="181">
        <f>'Office Minor'!E94</f>
        <v>0</v>
      </c>
      <c r="F607" s="181">
        <f>'Office Minor'!F94</f>
        <v>0</v>
      </c>
      <c r="G607" s="181">
        <f>'Office Minor'!G94</f>
        <v>475110</v>
      </c>
      <c r="H607" s="181">
        <f>'Office Minor'!H94</f>
        <v>0</v>
      </c>
    </row>
    <row r="608" spans="1:8" s="465" customFormat="1" ht="17.100000000000001" customHeight="1" x14ac:dyDescent="0.25">
      <c r="A608" s="1152" t="s">
        <v>49</v>
      </c>
      <c r="B608" s="1153"/>
      <c r="C608" s="281">
        <f>SUM(C589:C606)</f>
        <v>314</v>
      </c>
      <c r="D608" s="281">
        <f t="shared" ref="D608:H608" si="34">SUM(D589:D606)</f>
        <v>2347.2139999999999</v>
      </c>
      <c r="E608" s="281">
        <f t="shared" si="34"/>
        <v>3902238.3</v>
      </c>
      <c r="F608" s="281">
        <f t="shared" si="34"/>
        <v>2029904013.79</v>
      </c>
      <c r="G608" s="281">
        <f t="shared" si="34"/>
        <v>277671463.64999998</v>
      </c>
      <c r="H608" s="281">
        <f t="shared" si="34"/>
        <v>1043</v>
      </c>
    </row>
    <row r="609" spans="1:8" s="465" customFormat="1" ht="17.100000000000001" customHeight="1" x14ac:dyDescent="0.25">
      <c r="A609" s="487"/>
      <c r="B609" s="487"/>
      <c r="C609" s="487"/>
      <c r="D609" s="487"/>
      <c r="E609" s="487"/>
      <c r="F609" s="487"/>
      <c r="G609" s="487"/>
      <c r="H609" s="487"/>
    </row>
    <row r="610" spans="1:8" s="465" customFormat="1" ht="17.100000000000001" customHeight="1" x14ac:dyDescent="0.25">
      <c r="A610" s="1177" t="s">
        <v>72</v>
      </c>
      <c r="B610" s="1177"/>
      <c r="C610" s="1177"/>
      <c r="D610" s="1177"/>
      <c r="E610" s="1177"/>
      <c r="F610" s="1177"/>
      <c r="G610" s="1177"/>
      <c r="H610" s="1177"/>
    </row>
    <row r="611" spans="1:8" s="465" customFormat="1" ht="17.100000000000001" customHeight="1" x14ac:dyDescent="0.25">
      <c r="A611" s="1155" t="s">
        <v>2</v>
      </c>
      <c r="B611" s="1150" t="s">
        <v>76</v>
      </c>
      <c r="C611" s="270" t="s">
        <v>4</v>
      </c>
      <c r="D611" s="270" t="s">
        <v>5</v>
      </c>
      <c r="E611" s="270" t="s">
        <v>6</v>
      </c>
      <c r="F611" s="270" t="s">
        <v>7</v>
      </c>
      <c r="G611" s="270" t="s">
        <v>8</v>
      </c>
      <c r="H611" s="270" t="s">
        <v>9</v>
      </c>
    </row>
    <row r="612" spans="1:8" s="465" customFormat="1" ht="17.100000000000001" customHeight="1" x14ac:dyDescent="0.25">
      <c r="A612" s="1156"/>
      <c r="B612" s="1151"/>
      <c r="C612" s="2" t="s">
        <v>10</v>
      </c>
      <c r="D612" s="2" t="s">
        <v>51</v>
      </c>
      <c r="E612" s="2" t="s">
        <v>78</v>
      </c>
      <c r="F612" s="53" t="s">
        <v>79</v>
      </c>
      <c r="G612" s="53" t="s">
        <v>79</v>
      </c>
      <c r="H612" s="2" t="s">
        <v>12</v>
      </c>
    </row>
    <row r="613" spans="1:8" s="465" customFormat="1" ht="17.100000000000001" customHeight="1" x14ac:dyDescent="0.25">
      <c r="A613" s="181">
        <v>1</v>
      </c>
      <c r="B613" s="466" t="s">
        <v>141</v>
      </c>
      <c r="C613" s="223">
        <f>'Office Minor'!C217</f>
        <v>0</v>
      </c>
      <c r="D613" s="223">
        <f>'Office Minor'!D217</f>
        <v>0</v>
      </c>
      <c r="E613" s="223">
        <f>'Office Minor'!E217</f>
        <v>0</v>
      </c>
      <c r="F613" s="223">
        <f>'Office Minor'!F217</f>
        <v>0</v>
      </c>
      <c r="G613" s="223">
        <f>'Office Minor'!G217</f>
        <v>0</v>
      </c>
      <c r="H613" s="223">
        <f>'Office Minor'!H217</f>
        <v>0</v>
      </c>
    </row>
    <row r="614" spans="1:8" s="465" customFormat="1" ht="17.100000000000001" customHeight="1" x14ac:dyDescent="0.25">
      <c r="A614" s="181">
        <v>2</v>
      </c>
      <c r="B614" s="466" t="s">
        <v>122</v>
      </c>
      <c r="C614" s="223">
        <f>'Office Minor'!C14</f>
        <v>2</v>
      </c>
      <c r="D614" s="223">
        <f>'Office Minor'!D14</f>
        <v>4.51</v>
      </c>
      <c r="E614" s="223">
        <f>'Office Minor'!E14</f>
        <v>7751.12</v>
      </c>
      <c r="F614" s="223">
        <f>'Office Minor'!F14</f>
        <v>15502240</v>
      </c>
      <c r="G614" s="223">
        <f>'Office Minor'!G14</f>
        <v>1863138.82</v>
      </c>
      <c r="H614" s="223">
        <f>'Office Minor'!H14</f>
        <v>15</v>
      </c>
    </row>
    <row r="615" spans="1:8" s="465" customFormat="1" ht="17.100000000000001" customHeight="1" x14ac:dyDescent="0.25">
      <c r="A615" s="181">
        <v>3</v>
      </c>
      <c r="B615" s="466" t="s">
        <v>87</v>
      </c>
      <c r="C615" s="256">
        <f>'Office Minor'!C479</f>
        <v>9</v>
      </c>
      <c r="D615" s="256">
        <f>'Office Minor'!D479</f>
        <v>26.99</v>
      </c>
      <c r="E615" s="256">
        <f>'Office Minor'!E479</f>
        <v>0</v>
      </c>
      <c r="F615" s="256">
        <f>'Office Minor'!F479</f>
        <v>0</v>
      </c>
      <c r="G615" s="256">
        <f>'Office Minor'!G479</f>
        <v>981450</v>
      </c>
      <c r="H615" s="256">
        <f>'Office Minor'!H479</f>
        <v>15</v>
      </c>
    </row>
    <row r="616" spans="1:8" s="465" customFormat="1" ht="17.100000000000001" customHeight="1" x14ac:dyDescent="0.25">
      <c r="A616" s="181">
        <v>4</v>
      </c>
      <c r="B616" s="466" t="s">
        <v>115</v>
      </c>
      <c r="C616" s="64">
        <f>'Office Minor'!C775</f>
        <v>2</v>
      </c>
      <c r="D616" s="64">
        <f>'Office Minor'!D775</f>
        <v>1.65</v>
      </c>
      <c r="E616" s="64">
        <f>'Office Minor'!E775</f>
        <v>0</v>
      </c>
      <c r="F616" s="64">
        <f>'Office Minor'!F775</f>
        <v>0</v>
      </c>
      <c r="G616" s="64">
        <f>'Office Minor'!G775</f>
        <v>0</v>
      </c>
      <c r="H616" s="64">
        <f>'Office Minor'!H775</f>
        <v>0</v>
      </c>
    </row>
    <row r="617" spans="1:8" s="465" customFormat="1" ht="17.100000000000001" customHeight="1" x14ac:dyDescent="0.25">
      <c r="A617" s="1152" t="s">
        <v>49</v>
      </c>
      <c r="B617" s="1153"/>
      <c r="C617" s="281">
        <f>SUM(C613:C616)</f>
        <v>13</v>
      </c>
      <c r="D617" s="438">
        <f>SUM(D613:D616)</f>
        <v>33.15</v>
      </c>
      <c r="E617" s="283">
        <f t="shared" ref="E617:H617" si="35">SUM(E613:E616)</f>
        <v>7751.12</v>
      </c>
      <c r="F617" s="281">
        <f t="shared" si="35"/>
        <v>15502240</v>
      </c>
      <c r="G617" s="282">
        <f>SUM(G613:G616)</f>
        <v>2844588.8200000003</v>
      </c>
      <c r="H617" s="283">
        <f t="shared" si="35"/>
        <v>30</v>
      </c>
    </row>
    <row r="618" spans="1:8" s="465" customFormat="1" ht="17.100000000000001" customHeight="1" x14ac:dyDescent="0.25">
      <c r="A618" s="487"/>
      <c r="B618" s="487"/>
      <c r="C618" s="487"/>
      <c r="D618" s="487"/>
      <c r="E618" s="487"/>
      <c r="F618" s="487"/>
      <c r="G618" s="487"/>
      <c r="H618" s="487"/>
    </row>
    <row r="619" spans="1:8" s="465" customFormat="1" ht="17.100000000000001" customHeight="1" x14ac:dyDescent="0.25">
      <c r="A619" s="1154" t="s">
        <v>45</v>
      </c>
      <c r="B619" s="1154"/>
      <c r="C619" s="1154"/>
      <c r="D619" s="1154"/>
      <c r="E619" s="1154"/>
      <c r="F619" s="1154"/>
      <c r="G619" s="1154"/>
      <c r="H619" s="1154"/>
    </row>
    <row r="620" spans="1:8" s="465" customFormat="1" ht="17.100000000000001" customHeight="1" x14ac:dyDescent="0.25">
      <c r="A620" s="1155" t="s">
        <v>2</v>
      </c>
      <c r="B620" s="1150" t="s">
        <v>76</v>
      </c>
      <c r="C620" s="270" t="s">
        <v>4</v>
      </c>
      <c r="D620" s="270" t="s">
        <v>5</v>
      </c>
      <c r="E620" s="270" t="s">
        <v>6</v>
      </c>
      <c r="F620" s="270" t="s">
        <v>7</v>
      </c>
      <c r="G620" s="270" t="s">
        <v>8</v>
      </c>
      <c r="H620" s="270" t="s">
        <v>9</v>
      </c>
    </row>
    <row r="621" spans="1:8" s="465" customFormat="1" ht="17.100000000000001" customHeight="1" x14ac:dyDescent="0.25">
      <c r="A621" s="1156"/>
      <c r="B621" s="1151"/>
      <c r="C621" s="2" t="s">
        <v>10</v>
      </c>
      <c r="D621" s="2" t="s">
        <v>77</v>
      </c>
      <c r="E621" s="2" t="s">
        <v>78</v>
      </c>
      <c r="F621" s="53" t="s">
        <v>79</v>
      </c>
      <c r="G621" s="53" t="s">
        <v>79</v>
      </c>
      <c r="H621" s="2" t="s">
        <v>12</v>
      </c>
    </row>
    <row r="622" spans="1:8" s="465" customFormat="1" ht="17.100000000000001" customHeight="1" x14ac:dyDescent="0.25">
      <c r="A622" s="181">
        <v>1</v>
      </c>
      <c r="B622" s="234" t="s">
        <v>85</v>
      </c>
      <c r="C622" s="181">
        <v>0</v>
      </c>
      <c r="D622" s="181">
        <v>0</v>
      </c>
      <c r="E622" s="181">
        <v>0</v>
      </c>
      <c r="F622" s="181">
        <v>0</v>
      </c>
      <c r="G622" s="181">
        <v>0</v>
      </c>
      <c r="H622" s="181">
        <v>0</v>
      </c>
    </row>
    <row r="623" spans="1:8" s="465" customFormat="1" ht="17.100000000000001" customHeight="1" x14ac:dyDescent="0.25">
      <c r="A623" s="181">
        <v>2</v>
      </c>
      <c r="B623" s="234" t="s">
        <v>149</v>
      </c>
      <c r="C623" s="181">
        <f>'Office Minor'!C80</f>
        <v>1</v>
      </c>
      <c r="D623" s="181">
        <f>'Office Minor'!D80</f>
        <v>63.39</v>
      </c>
      <c r="E623" s="181">
        <f>'Office Minor'!E80</f>
        <v>3156.08</v>
      </c>
      <c r="F623" s="181">
        <f>'Office Minor'!F80</f>
        <v>4260708</v>
      </c>
      <c r="G623" s="181">
        <f>'Office Minor'!G80</f>
        <v>507092</v>
      </c>
      <c r="H623" s="181">
        <f>'Office Minor'!H80</f>
        <v>15</v>
      </c>
    </row>
    <row r="624" spans="1:8" s="465" customFormat="1" ht="17.100000000000001" customHeight="1" x14ac:dyDescent="0.25">
      <c r="A624" s="181">
        <v>3</v>
      </c>
      <c r="B624" s="234" t="s">
        <v>80</v>
      </c>
      <c r="C624" s="181">
        <f>'Office Minor'!C177</f>
        <v>38</v>
      </c>
      <c r="D624" s="332">
        <f>'Office Minor'!D177</f>
        <v>2761.34</v>
      </c>
      <c r="E624" s="181">
        <f>'Office Minor'!E177</f>
        <v>470096.5</v>
      </c>
      <c r="F624" s="181">
        <f>'Office Minor'!F177</f>
        <v>634630275</v>
      </c>
      <c r="G624" s="181">
        <f>'Office Minor'!G177</f>
        <v>105789035</v>
      </c>
      <c r="H624" s="181">
        <f>'Office Minor'!H177</f>
        <v>695</v>
      </c>
    </row>
    <row r="625" spans="1:8" s="465" customFormat="1" ht="17.100000000000001" customHeight="1" x14ac:dyDescent="0.25">
      <c r="A625" s="181">
        <v>4</v>
      </c>
      <c r="B625" s="234" t="s">
        <v>101</v>
      </c>
      <c r="C625" s="155">
        <f>'Office Minor'!C145</f>
        <v>5</v>
      </c>
      <c r="D625" s="324">
        <f>'Office Minor'!D145</f>
        <v>192.15</v>
      </c>
      <c r="E625" s="155">
        <f>'Office Minor'!E145</f>
        <v>79400</v>
      </c>
      <c r="F625" s="155">
        <f>'Office Minor'!F145</f>
        <v>95280000</v>
      </c>
      <c r="G625" s="155">
        <f>'Office Minor'!G145</f>
        <v>2498756</v>
      </c>
      <c r="H625" s="155">
        <f>'Office Minor'!H145</f>
        <v>30</v>
      </c>
    </row>
    <row r="626" spans="1:8" s="465" customFormat="1" ht="17.100000000000001" customHeight="1" x14ac:dyDescent="0.25">
      <c r="A626" s="181">
        <v>5</v>
      </c>
      <c r="B626" s="234" t="s">
        <v>113</v>
      </c>
      <c r="C626" s="181">
        <f>'Office Minor'!C305</f>
        <v>21</v>
      </c>
      <c r="D626" s="181">
        <f>'Office Minor'!D305</f>
        <v>315.87</v>
      </c>
      <c r="E626" s="181">
        <f>'Office Minor'!E305</f>
        <v>192211.96</v>
      </c>
      <c r="F626" s="181">
        <f>'Office Minor'!F305</f>
        <v>259486146</v>
      </c>
      <c r="G626" s="181">
        <f>'Office Minor'!G305</f>
        <v>22454562</v>
      </c>
      <c r="H626" s="181">
        <f>'Office Minor'!H305</f>
        <v>490</v>
      </c>
    </row>
    <row r="627" spans="1:8" s="465" customFormat="1" ht="17.100000000000001" customHeight="1" x14ac:dyDescent="0.25">
      <c r="A627" s="181">
        <v>6</v>
      </c>
      <c r="B627" s="234" t="s">
        <v>109</v>
      </c>
      <c r="C627" s="181">
        <f>'Office Minor'!C278</f>
        <v>4</v>
      </c>
      <c r="D627" s="181">
        <f>'Office Minor'!D278</f>
        <v>72.05</v>
      </c>
      <c r="E627" s="181">
        <f>'Office Minor'!E278</f>
        <v>1000</v>
      </c>
      <c r="F627" s="181">
        <f>'Office Minor'!F278</f>
        <v>1400000</v>
      </c>
      <c r="G627" s="181">
        <f>'Office Minor'!G278</f>
        <v>137000</v>
      </c>
      <c r="H627" s="181">
        <f>'Office Minor'!H278</f>
        <v>0</v>
      </c>
    </row>
    <row r="628" spans="1:8" s="465" customFormat="1" ht="17.100000000000001" customHeight="1" x14ac:dyDescent="0.25">
      <c r="A628" s="181">
        <v>7</v>
      </c>
      <c r="B628" s="234" t="s">
        <v>86</v>
      </c>
      <c r="C628" s="213">
        <f>'Office Minor'!C371</f>
        <v>4</v>
      </c>
      <c r="D628" s="711">
        <f>'Office Minor'!D371</f>
        <v>72.55</v>
      </c>
      <c r="E628" s="213">
        <f>'Office Minor'!E371</f>
        <v>1543.4</v>
      </c>
      <c r="F628" s="213">
        <f>'Office Minor'!F371</f>
        <v>2083590</v>
      </c>
      <c r="G628" s="213">
        <f>'Office Minor'!G371</f>
        <v>963800</v>
      </c>
      <c r="H628" s="213">
        <f>'Office Minor'!H371</f>
        <v>30</v>
      </c>
    </row>
    <row r="629" spans="1:8" s="465" customFormat="1" ht="17.100000000000001" customHeight="1" x14ac:dyDescent="0.25">
      <c r="A629" s="181">
        <v>8</v>
      </c>
      <c r="B629" s="19" t="s">
        <v>83</v>
      </c>
      <c r="C629" s="233">
        <f>'Office Minor'!C420</f>
        <v>3</v>
      </c>
      <c r="D629" s="712">
        <f>'Office Minor'!D420</f>
        <v>132.81</v>
      </c>
      <c r="E629" s="233">
        <f>'Office Minor'!E420</f>
        <v>0</v>
      </c>
      <c r="F629" s="233">
        <f>'Office Minor'!F420</f>
        <v>0</v>
      </c>
      <c r="G629" s="233">
        <f>'Office Minor'!G420</f>
        <v>0</v>
      </c>
      <c r="H629" s="233">
        <f>'Office Minor'!H420</f>
        <v>0</v>
      </c>
    </row>
    <row r="630" spans="1:8" s="465" customFormat="1" ht="17.100000000000001" customHeight="1" x14ac:dyDescent="0.25">
      <c r="A630" s="181">
        <v>9</v>
      </c>
      <c r="B630" s="234" t="s">
        <v>105</v>
      </c>
      <c r="C630" s="181">
        <f>'Office Minor'!C453</f>
        <v>7</v>
      </c>
      <c r="D630" s="332">
        <f>'Office Minor'!D453</f>
        <v>268.73</v>
      </c>
      <c r="E630" s="181">
        <f>'Office Minor'!E453</f>
        <v>69684</v>
      </c>
      <c r="F630" s="181">
        <f>'Office Minor'!F453</f>
        <v>97209180</v>
      </c>
      <c r="G630" s="181">
        <f>'Office Minor'!G453</f>
        <v>9239228</v>
      </c>
      <c r="H630" s="181">
        <f>'Office Minor'!H453</f>
        <v>80</v>
      </c>
    </row>
    <row r="631" spans="1:8" s="465" customFormat="1" ht="17.100000000000001" customHeight="1" x14ac:dyDescent="0.25">
      <c r="A631" s="181">
        <v>10</v>
      </c>
      <c r="B631" s="234" t="s">
        <v>110</v>
      </c>
      <c r="C631" s="148">
        <f>'Office Minor'!C569</f>
        <v>24</v>
      </c>
      <c r="D631" s="335">
        <f>'Office Minor'!D569</f>
        <v>1093.83</v>
      </c>
      <c r="E631" s="148">
        <f>'Office Minor'!E569</f>
        <v>637384.59</v>
      </c>
      <c r="F631" s="148">
        <f>'Office Minor'!F569</f>
        <v>860469196.5</v>
      </c>
      <c r="G631" s="148">
        <f>'Office Minor'!G569</f>
        <v>25919645.25</v>
      </c>
      <c r="H631" s="148">
        <f>'Office Minor'!H569</f>
        <v>362</v>
      </c>
    </row>
    <row r="632" spans="1:8" s="465" customFormat="1" ht="17.100000000000001" customHeight="1" x14ac:dyDescent="0.25">
      <c r="A632" s="181">
        <v>11</v>
      </c>
      <c r="B632" s="234" t="s">
        <v>89</v>
      </c>
      <c r="C632" s="158">
        <f>'Office Minor'!C601</f>
        <v>0</v>
      </c>
      <c r="D632" s="713">
        <f>'Office Minor'!D601</f>
        <v>0</v>
      </c>
      <c r="E632" s="158">
        <f>'Office Minor'!E601</f>
        <v>0</v>
      </c>
      <c r="F632" s="158">
        <f>'Office Minor'!F601</f>
        <v>0</v>
      </c>
      <c r="G632" s="158">
        <f>'Office Minor'!G601</f>
        <v>0</v>
      </c>
      <c r="H632" s="158">
        <f>'Office Minor'!H601</f>
        <v>0</v>
      </c>
    </row>
    <row r="633" spans="1:8" s="465" customFormat="1" ht="17.100000000000001" customHeight="1" x14ac:dyDescent="0.25">
      <c r="A633" s="181">
        <v>12</v>
      </c>
      <c r="B633" s="234" t="s">
        <v>126</v>
      </c>
      <c r="C633" s="181">
        <f>'Office Minor'!C629</f>
        <v>35</v>
      </c>
      <c r="D633" s="332">
        <f>'Office Minor'!D629</f>
        <v>515.1</v>
      </c>
      <c r="E633" s="181">
        <f>'Office Minor'!E629</f>
        <v>333427</v>
      </c>
      <c r="F633" s="181">
        <f>'Office Minor'!F629</f>
        <v>450126450</v>
      </c>
      <c r="G633" s="181">
        <f>'Office Minor'!G629</f>
        <v>1153946</v>
      </c>
      <c r="H633" s="181">
        <f>'Office Minor'!H629</f>
        <v>550</v>
      </c>
    </row>
    <row r="634" spans="1:8" s="465" customFormat="1" ht="17.100000000000001" customHeight="1" x14ac:dyDescent="0.25">
      <c r="A634" s="181">
        <v>13</v>
      </c>
      <c r="B634" s="234" t="s">
        <v>98</v>
      </c>
      <c r="C634" s="181">
        <f>'Office Minor'!C658</f>
        <v>5</v>
      </c>
      <c r="D634" s="332">
        <f>'Office Minor'!D658</f>
        <v>0</v>
      </c>
      <c r="E634" s="181">
        <f>'Office Minor'!E658</f>
        <v>26963.7</v>
      </c>
      <c r="F634" s="181">
        <f>'Office Minor'!F658</f>
        <v>49881568.5</v>
      </c>
      <c r="G634" s="181">
        <f>'Office Minor'!G658</f>
        <v>3266104</v>
      </c>
      <c r="H634" s="181">
        <f>'Office Minor'!H658</f>
        <v>15</v>
      </c>
    </row>
    <row r="635" spans="1:8" s="465" customFormat="1" ht="17.100000000000001" customHeight="1" x14ac:dyDescent="0.25">
      <c r="A635" s="181">
        <v>14</v>
      </c>
      <c r="B635" s="234" t="s">
        <v>99</v>
      </c>
      <c r="C635" s="158">
        <f>'Office Minor'!C715</f>
        <v>2</v>
      </c>
      <c r="D635" s="158">
        <f>'Office Minor'!D715</f>
        <v>10</v>
      </c>
      <c r="E635" s="158">
        <f>'Office Minor'!E715</f>
        <v>0</v>
      </c>
      <c r="F635" s="158">
        <f>'Office Minor'!F715</f>
        <v>0</v>
      </c>
      <c r="G635" s="158">
        <f>'Office Minor'!G715</f>
        <v>0</v>
      </c>
      <c r="H635" s="158">
        <f>'Office Minor'!H715</f>
        <v>0</v>
      </c>
    </row>
    <row r="636" spans="1:8" s="465" customFormat="1" ht="17.100000000000001" customHeight="1" x14ac:dyDescent="0.25">
      <c r="A636" s="181">
        <v>15</v>
      </c>
      <c r="B636" s="234" t="s">
        <v>82</v>
      </c>
      <c r="C636" s="181">
        <f>'Office Minor'!C797</f>
        <v>28</v>
      </c>
      <c r="D636" s="181">
        <f>'Office Minor'!D797</f>
        <v>1027.67</v>
      </c>
      <c r="E636" s="181">
        <f>'Office Minor'!E797</f>
        <v>146867.09</v>
      </c>
      <c r="F636" s="181">
        <f>'Office Minor'!F797</f>
        <v>198270571.5</v>
      </c>
      <c r="G636" s="181">
        <f>'Office Minor'!G797</f>
        <v>33829914</v>
      </c>
      <c r="H636" s="181">
        <f>'Office Minor'!H797</f>
        <v>225</v>
      </c>
    </row>
    <row r="637" spans="1:8" s="465" customFormat="1" ht="17.100000000000001" customHeight="1" x14ac:dyDescent="0.25">
      <c r="A637" s="1152" t="s">
        <v>49</v>
      </c>
      <c r="B637" s="1153"/>
      <c r="C637" s="281">
        <f>SUM(C622:C636)</f>
        <v>177</v>
      </c>
      <c r="D637" s="282">
        <f t="shared" ref="D637:H637" si="36">SUM(D622:D636)</f>
        <v>6525.4900000000007</v>
      </c>
      <c r="E637" s="283">
        <f t="shared" si="36"/>
        <v>1961734.32</v>
      </c>
      <c r="F637" s="283">
        <f t="shared" si="36"/>
        <v>2653097685.5</v>
      </c>
      <c r="G637" s="283">
        <f>SUM(G622:G636)</f>
        <v>205759082.25</v>
      </c>
      <c r="H637" s="281">
        <f t="shared" si="36"/>
        <v>2492</v>
      </c>
    </row>
    <row r="638" spans="1:8" s="465" customFormat="1" ht="17.100000000000001" customHeight="1" x14ac:dyDescent="0.25">
      <c r="A638" s="487"/>
      <c r="B638" s="487"/>
      <c r="C638" s="487"/>
      <c r="D638" s="487"/>
      <c r="E638" s="487"/>
      <c r="F638" s="487"/>
      <c r="G638" s="487"/>
      <c r="H638" s="487"/>
    </row>
    <row r="639" spans="1:8" s="465" customFormat="1" ht="17.100000000000001" customHeight="1" x14ac:dyDescent="0.25">
      <c r="A639" s="1177" t="s">
        <v>148</v>
      </c>
      <c r="B639" s="1177"/>
      <c r="C639" s="1177"/>
      <c r="D639" s="1177"/>
      <c r="E639" s="1177"/>
      <c r="F639" s="1177"/>
      <c r="G639" s="1177"/>
      <c r="H639" s="1177"/>
    </row>
    <row r="640" spans="1:8" s="465" customFormat="1" ht="17.100000000000001" customHeight="1" x14ac:dyDescent="0.25">
      <c r="A640" s="1155" t="s">
        <v>2</v>
      </c>
      <c r="B640" s="1150" t="s">
        <v>76</v>
      </c>
      <c r="C640" s="270" t="s">
        <v>4</v>
      </c>
      <c r="D640" s="270" t="s">
        <v>5</v>
      </c>
      <c r="E640" s="270" t="s">
        <v>6</v>
      </c>
      <c r="F640" s="270" t="s">
        <v>7</v>
      </c>
      <c r="G640" s="270" t="s">
        <v>8</v>
      </c>
      <c r="H640" s="270" t="s">
        <v>9</v>
      </c>
    </row>
    <row r="641" spans="1:8" s="465" customFormat="1" ht="17.100000000000001" customHeight="1" x14ac:dyDescent="0.25">
      <c r="A641" s="1156"/>
      <c r="B641" s="1151"/>
      <c r="C641" s="2" t="s">
        <v>10</v>
      </c>
      <c r="D641" s="2" t="s">
        <v>51</v>
      </c>
      <c r="E641" s="2" t="s">
        <v>78</v>
      </c>
      <c r="F641" s="53" t="s">
        <v>79</v>
      </c>
      <c r="G641" s="53" t="s">
        <v>79</v>
      </c>
      <c r="H641" s="2" t="s">
        <v>12</v>
      </c>
    </row>
    <row r="642" spans="1:8" s="465" customFormat="1" ht="17.100000000000001" customHeight="1" x14ac:dyDescent="0.25">
      <c r="A642" s="181">
        <v>1</v>
      </c>
      <c r="B642" s="466" t="s">
        <v>103</v>
      </c>
      <c r="C642" s="155">
        <v>0</v>
      </c>
      <c r="D642" s="155">
        <v>0</v>
      </c>
      <c r="E642" s="223">
        <v>0</v>
      </c>
      <c r="F642" s="155">
        <v>0</v>
      </c>
      <c r="G642" s="223">
        <v>0</v>
      </c>
      <c r="H642" s="223">
        <v>0</v>
      </c>
    </row>
    <row r="643" spans="1:8" s="465" customFormat="1" ht="17.100000000000001" customHeight="1" x14ac:dyDescent="0.25">
      <c r="A643" s="1152" t="s">
        <v>49</v>
      </c>
      <c r="B643" s="1186"/>
      <c r="C643" s="281">
        <f>SUM(C642:C642)</f>
        <v>0</v>
      </c>
      <c r="D643" s="438">
        <f t="shared" ref="D643:H643" si="37">SUM(D642:D642)</f>
        <v>0</v>
      </c>
      <c r="E643" s="281">
        <f t="shared" si="37"/>
        <v>0</v>
      </c>
      <c r="F643" s="281">
        <f t="shared" si="37"/>
        <v>0</v>
      </c>
      <c r="G643" s="281">
        <f t="shared" si="37"/>
        <v>0</v>
      </c>
      <c r="H643" s="281">
        <f t="shared" si="37"/>
        <v>0</v>
      </c>
    </row>
    <row r="644" spans="1:8" s="465" customFormat="1" ht="17.100000000000001" customHeight="1" x14ac:dyDescent="0.25">
      <c r="A644" s="487"/>
      <c r="B644" s="487"/>
      <c r="C644" s="487"/>
      <c r="D644" s="487"/>
      <c r="E644" s="487"/>
      <c r="F644" s="487"/>
      <c r="G644" s="487"/>
      <c r="H644" s="487"/>
    </row>
    <row r="645" spans="1:8" s="465" customFormat="1" ht="17.100000000000001" customHeight="1" x14ac:dyDescent="0.25">
      <c r="A645" s="1177" t="s">
        <v>74</v>
      </c>
      <c r="B645" s="1177"/>
      <c r="C645" s="1177"/>
      <c r="D645" s="1177"/>
      <c r="E645" s="1177"/>
      <c r="F645" s="1177"/>
      <c r="G645" s="1177"/>
      <c r="H645" s="1177"/>
    </row>
    <row r="646" spans="1:8" s="465" customFormat="1" ht="17.100000000000001" customHeight="1" x14ac:dyDescent="0.25">
      <c r="A646" s="1155" t="s">
        <v>2</v>
      </c>
      <c r="B646" s="1150" t="s">
        <v>76</v>
      </c>
      <c r="C646" s="270" t="s">
        <v>4</v>
      </c>
      <c r="D646" s="270" t="s">
        <v>5</v>
      </c>
      <c r="E646" s="270" t="s">
        <v>6</v>
      </c>
      <c r="F646" s="270" t="s">
        <v>7</v>
      </c>
      <c r="G646" s="270" t="s">
        <v>8</v>
      </c>
      <c r="H646" s="270" t="s">
        <v>9</v>
      </c>
    </row>
    <row r="647" spans="1:8" s="465" customFormat="1" ht="17.100000000000001" customHeight="1" x14ac:dyDescent="0.25">
      <c r="A647" s="1183"/>
      <c r="B647" s="1183"/>
      <c r="C647" s="2" t="s">
        <v>10</v>
      </c>
      <c r="D647" s="2" t="s">
        <v>51</v>
      </c>
      <c r="E647" s="2" t="s">
        <v>78</v>
      </c>
      <c r="F647" s="53" t="s">
        <v>79</v>
      </c>
      <c r="G647" s="53" t="s">
        <v>79</v>
      </c>
      <c r="H647" s="2" t="s">
        <v>12</v>
      </c>
    </row>
    <row r="648" spans="1:8" s="465" customFormat="1" ht="17.100000000000001" customHeight="1" x14ac:dyDescent="0.25">
      <c r="A648" s="181">
        <v>1</v>
      </c>
      <c r="B648" s="466" t="s">
        <v>137</v>
      </c>
      <c r="C648" s="237">
        <f>'Office Minor'!C18</f>
        <v>0</v>
      </c>
      <c r="D648" s="237">
        <f>'Office Minor'!D18</f>
        <v>0</v>
      </c>
      <c r="E648" s="237">
        <f>'Office Minor'!E18</f>
        <v>0</v>
      </c>
      <c r="F648" s="237">
        <f>'Office Minor'!F18</f>
        <v>0</v>
      </c>
      <c r="G648" s="237">
        <f>'Office Minor'!G18</f>
        <v>15282174</v>
      </c>
      <c r="H648" s="237">
        <f>'Office Minor'!H18</f>
        <v>0</v>
      </c>
    </row>
    <row r="649" spans="1:8" s="465" customFormat="1" ht="17.100000000000001" customHeight="1" x14ac:dyDescent="0.25">
      <c r="A649" s="181">
        <v>2</v>
      </c>
      <c r="B649" s="466" t="s">
        <v>91</v>
      </c>
      <c r="C649" s="237">
        <v>0</v>
      </c>
      <c r="D649" s="236">
        <v>0</v>
      </c>
      <c r="E649" s="237">
        <v>0</v>
      </c>
      <c r="F649" s="237">
        <v>0</v>
      </c>
      <c r="G649" s="237">
        <f>'Office Minor'!G35</f>
        <v>11332599</v>
      </c>
      <c r="H649" s="155">
        <v>0</v>
      </c>
    </row>
    <row r="650" spans="1:8" s="465" customFormat="1" ht="17.100000000000001" customHeight="1" x14ac:dyDescent="0.25">
      <c r="A650" s="181">
        <v>3</v>
      </c>
      <c r="B650" s="466" t="s">
        <v>85</v>
      </c>
      <c r="C650" s="241">
        <v>0</v>
      </c>
      <c r="D650" s="241">
        <v>0</v>
      </c>
      <c r="E650" s="236">
        <v>0</v>
      </c>
      <c r="F650" s="64">
        <v>0</v>
      </c>
      <c r="G650" s="241">
        <f>'Office Minor'!G53</f>
        <v>53051788</v>
      </c>
      <c r="H650" s="148">
        <v>0</v>
      </c>
    </row>
    <row r="651" spans="1:8" s="465" customFormat="1" ht="17.100000000000001" customHeight="1" x14ac:dyDescent="0.25">
      <c r="A651" s="181">
        <v>4</v>
      </c>
      <c r="B651" s="466" t="s">
        <v>190</v>
      </c>
      <c r="C651" s="241">
        <v>0</v>
      </c>
      <c r="D651" s="241">
        <v>0</v>
      </c>
      <c r="E651" s="236">
        <v>0</v>
      </c>
      <c r="F651" s="64">
        <v>0</v>
      </c>
      <c r="G651" s="492">
        <f>'Office Minor'!G133</f>
        <v>0</v>
      </c>
      <c r="H651" s="148">
        <v>0</v>
      </c>
    </row>
    <row r="652" spans="1:8" s="465" customFormat="1" ht="17.100000000000001" customHeight="1" x14ac:dyDescent="0.25">
      <c r="A652" s="181">
        <v>5</v>
      </c>
      <c r="B652" s="466" t="s">
        <v>139</v>
      </c>
      <c r="C652" s="241">
        <v>0</v>
      </c>
      <c r="D652" s="241">
        <v>0</v>
      </c>
      <c r="E652" s="236">
        <v>0</v>
      </c>
      <c r="F652" s="64">
        <v>0</v>
      </c>
      <c r="G652" s="226">
        <f>'Office Minor'!G95</f>
        <v>71076000</v>
      </c>
      <c r="H652" s="148">
        <v>0</v>
      </c>
    </row>
    <row r="653" spans="1:8" s="465" customFormat="1" ht="17.100000000000001" customHeight="1" x14ac:dyDescent="0.25">
      <c r="A653" s="181">
        <v>6</v>
      </c>
      <c r="B653" s="488" t="s">
        <v>144</v>
      </c>
      <c r="C653" s="241">
        <v>0</v>
      </c>
      <c r="D653" s="241">
        <v>0</v>
      </c>
      <c r="E653" s="236">
        <v>0</v>
      </c>
      <c r="F653" s="64">
        <v>0</v>
      </c>
      <c r="G653" s="237">
        <f>'Office Minor'!G67</f>
        <v>26508653</v>
      </c>
      <c r="H653" s="241">
        <v>0</v>
      </c>
    </row>
    <row r="654" spans="1:8" s="465" customFormat="1" ht="17.100000000000001" customHeight="1" x14ac:dyDescent="0.25">
      <c r="A654" s="181">
        <v>7</v>
      </c>
      <c r="B654" s="466" t="s">
        <v>149</v>
      </c>
      <c r="C654" s="241">
        <v>0</v>
      </c>
      <c r="D654" s="241">
        <v>0</v>
      </c>
      <c r="E654" s="236">
        <v>0</v>
      </c>
      <c r="F654" s="64">
        <v>0</v>
      </c>
      <c r="G654" s="241">
        <f>'Office Minor'!G82</f>
        <v>26691535</v>
      </c>
      <c r="H654" s="241">
        <v>0</v>
      </c>
    </row>
    <row r="655" spans="1:8" s="465" customFormat="1" ht="17.100000000000001" customHeight="1" x14ac:dyDescent="0.25">
      <c r="A655" s="181">
        <v>8</v>
      </c>
      <c r="B655" s="466" t="s">
        <v>100</v>
      </c>
      <c r="C655" s="237">
        <v>0</v>
      </c>
      <c r="D655" s="236">
        <v>0</v>
      </c>
      <c r="E655" s="236">
        <v>0</v>
      </c>
      <c r="F655" s="64">
        <v>0</v>
      </c>
      <c r="G655" s="237">
        <f>'Office Minor'!G115</f>
        <v>63527842</v>
      </c>
      <c r="H655" s="237">
        <v>0</v>
      </c>
    </row>
    <row r="656" spans="1:8" s="465" customFormat="1" ht="17.100000000000001" customHeight="1" x14ac:dyDescent="0.25">
      <c r="A656" s="181">
        <v>9</v>
      </c>
      <c r="B656" s="466" t="s">
        <v>140</v>
      </c>
      <c r="C656" s="241">
        <v>0</v>
      </c>
      <c r="D656" s="241">
        <v>0</v>
      </c>
      <c r="E656" s="236">
        <v>0</v>
      </c>
      <c r="F656" s="64">
        <v>0</v>
      </c>
      <c r="G656" s="237">
        <f>'Office Minor'!G149</f>
        <v>1861255</v>
      </c>
      <c r="H656" s="241">
        <v>0</v>
      </c>
    </row>
    <row r="657" spans="1:8" s="465" customFormat="1" ht="17.100000000000001" customHeight="1" x14ac:dyDescent="0.25">
      <c r="A657" s="181">
        <v>10</v>
      </c>
      <c r="B657" s="466" t="s">
        <v>112</v>
      </c>
      <c r="C657" s="237">
        <v>0</v>
      </c>
      <c r="D657" s="236">
        <v>0</v>
      </c>
      <c r="E657" s="236">
        <v>0</v>
      </c>
      <c r="F657" s="365">
        <v>0</v>
      </c>
      <c r="G657" s="237">
        <f>'Office Minor'!G160</f>
        <v>32728272</v>
      </c>
      <c r="H657" s="237">
        <v>0</v>
      </c>
    </row>
    <row r="658" spans="1:8" s="465" customFormat="1" ht="17.100000000000001" customHeight="1" x14ac:dyDescent="0.25">
      <c r="A658" s="181">
        <v>11</v>
      </c>
      <c r="B658" s="466" t="s">
        <v>80</v>
      </c>
      <c r="C658" s="241">
        <v>0</v>
      </c>
      <c r="D658" s="241">
        <v>0</v>
      </c>
      <c r="E658" s="236">
        <v>0</v>
      </c>
      <c r="F658" s="64">
        <v>0</v>
      </c>
      <c r="G658" s="241">
        <f>'Office Minor'!G184</f>
        <v>5116522</v>
      </c>
      <c r="H658" s="241">
        <v>0</v>
      </c>
    </row>
    <row r="659" spans="1:8" s="465" customFormat="1" ht="17.100000000000001" customHeight="1" x14ac:dyDescent="0.25">
      <c r="A659" s="181">
        <v>12</v>
      </c>
      <c r="B659" s="466" t="s">
        <v>95</v>
      </c>
      <c r="C659" s="237">
        <v>0</v>
      </c>
      <c r="D659" s="236">
        <v>0</v>
      </c>
      <c r="E659" s="236">
        <v>0</v>
      </c>
      <c r="F659" s="64">
        <v>0</v>
      </c>
      <c r="G659" s="237">
        <f>'Office Minor'!G199</f>
        <v>12936575</v>
      </c>
      <c r="H659" s="241">
        <v>0</v>
      </c>
    </row>
    <row r="660" spans="1:8" s="465" customFormat="1" ht="17.100000000000001" customHeight="1" x14ac:dyDescent="0.25">
      <c r="A660" s="181">
        <v>13</v>
      </c>
      <c r="B660" s="466" t="s">
        <v>147</v>
      </c>
      <c r="C660" s="241">
        <v>0</v>
      </c>
      <c r="D660" s="241">
        <v>0</v>
      </c>
      <c r="E660" s="236">
        <v>0</v>
      </c>
      <c r="F660" s="64">
        <v>0</v>
      </c>
      <c r="G660" s="241">
        <f>'Office Minor'!G207</f>
        <v>0</v>
      </c>
      <c r="H660" s="241">
        <v>0</v>
      </c>
    </row>
    <row r="661" spans="1:8" s="465" customFormat="1" ht="17.100000000000001" customHeight="1" x14ac:dyDescent="0.25">
      <c r="A661" s="181">
        <v>14</v>
      </c>
      <c r="B661" s="466" t="s">
        <v>141</v>
      </c>
      <c r="C661" s="237">
        <f>'Office Minor'!C224</f>
        <v>0</v>
      </c>
      <c r="D661" s="237">
        <f>'Office Minor'!D224</f>
        <v>0</v>
      </c>
      <c r="E661" s="237">
        <f>'Office Minor'!E224</f>
        <v>0</v>
      </c>
      <c r="F661" s="237">
        <f>'Office Minor'!F224</f>
        <v>0</v>
      </c>
      <c r="G661" s="237">
        <f>'Office Minor'!G224</f>
        <v>17443000</v>
      </c>
      <c r="H661" s="237">
        <f>'Office Minor'!H224</f>
        <v>0</v>
      </c>
    </row>
    <row r="662" spans="1:8" s="465" customFormat="1" ht="17.100000000000001" customHeight="1" x14ac:dyDescent="0.25">
      <c r="A662" s="181">
        <v>15</v>
      </c>
      <c r="B662" s="466" t="s">
        <v>103</v>
      </c>
      <c r="C662" s="408">
        <v>0</v>
      </c>
      <c r="D662" s="408">
        <v>0</v>
      </c>
      <c r="E662" s="239">
        <v>0</v>
      </c>
      <c r="F662" s="222">
        <v>0</v>
      </c>
      <c r="G662" s="392">
        <f>'Office Minor'!G262</f>
        <v>13217908</v>
      </c>
      <c r="H662" s="239">
        <v>0</v>
      </c>
    </row>
    <row r="663" spans="1:8" s="465" customFormat="1" ht="17.100000000000001" customHeight="1" x14ac:dyDescent="0.25">
      <c r="A663" s="181">
        <v>16</v>
      </c>
      <c r="B663" s="493" t="s">
        <v>376</v>
      </c>
      <c r="C663" s="241">
        <v>0</v>
      </c>
      <c r="D663" s="241">
        <v>0</v>
      </c>
      <c r="E663" s="241">
        <v>0</v>
      </c>
      <c r="F663" s="181">
        <v>0</v>
      </c>
      <c r="G663" s="273">
        <f>'Office Minor'!G236</f>
        <v>8417671</v>
      </c>
      <c r="H663" s="241">
        <v>0</v>
      </c>
    </row>
    <row r="664" spans="1:8" s="465" customFormat="1" ht="17.100000000000001" customHeight="1" x14ac:dyDescent="0.25">
      <c r="A664" s="181">
        <v>17</v>
      </c>
      <c r="B664" s="466" t="s">
        <v>109</v>
      </c>
      <c r="C664" s="331">
        <f>'Office Minor'!C282</f>
        <v>0</v>
      </c>
      <c r="D664" s="331">
        <f>'Office Minor'!D282</f>
        <v>0</v>
      </c>
      <c r="E664" s="331">
        <f>'Office Minor'!E282</f>
        <v>0</v>
      </c>
      <c r="F664" s="331">
        <f>'Office Minor'!F282</f>
        <v>0</v>
      </c>
      <c r="G664" s="331">
        <f>'Office Minor'!G282</f>
        <v>15061820</v>
      </c>
      <c r="H664" s="331">
        <f>'Office Minor'!H282</f>
        <v>0</v>
      </c>
    </row>
    <row r="665" spans="1:8" s="465" customFormat="1" ht="17.100000000000001" customHeight="1" x14ac:dyDescent="0.25">
      <c r="A665" s="181">
        <v>18</v>
      </c>
      <c r="B665" s="466" t="s">
        <v>133</v>
      </c>
      <c r="C665" s="241">
        <v>0</v>
      </c>
      <c r="D665" s="241">
        <v>0</v>
      </c>
      <c r="E665" s="236">
        <v>0</v>
      </c>
      <c r="F665" s="64">
        <v>0</v>
      </c>
      <c r="G665" s="223">
        <f>'Office Minor'!G293</f>
        <v>26775000</v>
      </c>
      <c r="H665" s="241">
        <v>0</v>
      </c>
    </row>
    <row r="666" spans="1:8" s="465" customFormat="1" ht="17.100000000000001" customHeight="1" x14ac:dyDescent="0.25">
      <c r="A666" s="181">
        <v>19</v>
      </c>
      <c r="B666" s="466" t="s">
        <v>152</v>
      </c>
      <c r="C666" s="237">
        <v>0</v>
      </c>
      <c r="D666" s="236">
        <v>0</v>
      </c>
      <c r="E666" s="236">
        <v>0</v>
      </c>
      <c r="F666" s="64">
        <v>0</v>
      </c>
      <c r="G666" s="242">
        <f>'Office Minor'!G307</f>
        <v>40841237</v>
      </c>
      <c r="H666" s="241">
        <v>0</v>
      </c>
    </row>
    <row r="667" spans="1:8" s="465" customFormat="1" ht="17.100000000000001" customHeight="1" x14ac:dyDescent="0.25">
      <c r="A667" s="181">
        <v>20</v>
      </c>
      <c r="B667" s="466" t="s">
        <v>104</v>
      </c>
      <c r="C667" s="408">
        <f>'Office Minor'!C322</f>
        <v>0</v>
      </c>
      <c r="D667" s="739">
        <f>'Office Minor'!D322</f>
        <v>0</v>
      </c>
      <c r="E667" s="739">
        <f>'Office Minor'!E322</f>
        <v>0</v>
      </c>
      <c r="F667" s="739">
        <f>'Office Minor'!F322</f>
        <v>0</v>
      </c>
      <c r="G667" s="739">
        <f>'Office Minor'!G322</f>
        <v>4200000</v>
      </c>
      <c r="H667" s="739">
        <f>'Office Minor'!H322</f>
        <v>0</v>
      </c>
    </row>
    <row r="668" spans="1:8" s="465" customFormat="1" ht="17.100000000000001" customHeight="1" x14ac:dyDescent="0.25">
      <c r="A668" s="181">
        <v>21</v>
      </c>
      <c r="B668" s="466" t="s">
        <v>116</v>
      </c>
      <c r="C668" s="241">
        <v>0</v>
      </c>
      <c r="D668" s="241">
        <v>0</v>
      </c>
      <c r="E668" s="241">
        <v>0</v>
      </c>
      <c r="F668" s="181">
        <v>0</v>
      </c>
      <c r="G668" s="237">
        <f>'Office Minor'!G332</f>
        <v>24914444</v>
      </c>
      <c r="H668" s="241">
        <v>0</v>
      </c>
    </row>
    <row r="669" spans="1:8" s="465" customFormat="1" ht="17.100000000000001" customHeight="1" x14ac:dyDescent="0.25">
      <c r="A669" s="181">
        <v>22</v>
      </c>
      <c r="B669" s="466" t="s">
        <v>153</v>
      </c>
      <c r="C669" s="331">
        <v>0</v>
      </c>
      <c r="D669" s="242">
        <v>0</v>
      </c>
      <c r="E669" s="242">
        <v>0</v>
      </c>
      <c r="F669" s="256">
        <v>0</v>
      </c>
      <c r="G669" s="237">
        <f>'Office Minor'!G353</f>
        <v>44117235</v>
      </c>
      <c r="H669" s="494">
        <v>0</v>
      </c>
    </row>
    <row r="670" spans="1:8" s="465" customFormat="1" ht="17.100000000000001" customHeight="1" x14ac:dyDescent="0.25">
      <c r="A670" s="181">
        <v>23</v>
      </c>
      <c r="B670" s="466" t="s">
        <v>86</v>
      </c>
      <c r="C670" s="241">
        <v>0</v>
      </c>
      <c r="D670" s="241">
        <v>0</v>
      </c>
      <c r="E670" s="236">
        <v>0</v>
      </c>
      <c r="F670" s="64">
        <v>0</v>
      </c>
      <c r="G670" s="241">
        <f>'Office Minor'!G374</f>
        <v>553782397</v>
      </c>
      <c r="H670" s="241">
        <v>0</v>
      </c>
    </row>
    <row r="671" spans="1:8" s="465" customFormat="1" ht="17.100000000000001" customHeight="1" x14ac:dyDescent="0.25">
      <c r="A671" s="181">
        <v>24</v>
      </c>
      <c r="B671" s="466" t="s">
        <v>114</v>
      </c>
      <c r="C671" s="237">
        <v>0</v>
      </c>
      <c r="D671" s="236">
        <v>0</v>
      </c>
      <c r="E671" s="236">
        <v>0</v>
      </c>
      <c r="F671" s="64">
        <v>0</v>
      </c>
      <c r="G671" s="399">
        <f>'Office Minor'!G388</f>
        <v>26862589</v>
      </c>
      <c r="H671" s="241">
        <v>0</v>
      </c>
    </row>
    <row r="672" spans="1:8" s="465" customFormat="1" ht="17.100000000000001" customHeight="1" x14ac:dyDescent="0.25">
      <c r="A672" s="181">
        <v>25</v>
      </c>
      <c r="B672" s="466" t="s">
        <v>127</v>
      </c>
      <c r="C672" s="405">
        <v>0</v>
      </c>
      <c r="D672" s="405">
        <v>0</v>
      </c>
      <c r="E672" s="243">
        <v>0</v>
      </c>
      <c r="F672" s="311">
        <v>0</v>
      </c>
      <c r="G672" s="406">
        <f>'Office Minor'!G403</f>
        <v>55439000</v>
      </c>
      <c r="H672" s="407">
        <v>0</v>
      </c>
    </row>
    <row r="673" spans="1:8" s="465" customFormat="1" ht="17.100000000000001" customHeight="1" x14ac:dyDescent="0.25">
      <c r="A673" s="181">
        <v>26</v>
      </c>
      <c r="B673" s="466" t="s">
        <v>83</v>
      </c>
      <c r="C673" s="236">
        <v>0</v>
      </c>
      <c r="D673" s="236">
        <v>0</v>
      </c>
      <c r="E673" s="236">
        <v>0</v>
      </c>
      <c r="F673" s="155">
        <v>0</v>
      </c>
      <c r="G673" s="495">
        <f>'Office Minor'!G422</f>
        <v>2351000</v>
      </c>
      <c r="H673" s="242">
        <v>0</v>
      </c>
    </row>
    <row r="674" spans="1:8" s="465" customFormat="1" ht="17.100000000000001" customHeight="1" x14ac:dyDescent="0.25">
      <c r="A674" s="181">
        <v>27</v>
      </c>
      <c r="B674" s="466" t="s">
        <v>117</v>
      </c>
      <c r="C674" s="237">
        <v>0</v>
      </c>
      <c r="D674" s="236">
        <v>0</v>
      </c>
      <c r="E674" s="236">
        <v>0</v>
      </c>
      <c r="F674" s="64">
        <v>0</v>
      </c>
      <c r="G674" s="237">
        <f>'Office Minor'!G436</f>
        <v>41441000</v>
      </c>
      <c r="H674" s="237">
        <v>0</v>
      </c>
    </row>
    <row r="675" spans="1:8" s="465" customFormat="1" ht="17.100000000000001" customHeight="1" x14ac:dyDescent="0.25">
      <c r="A675" s="181">
        <v>28</v>
      </c>
      <c r="B675" s="466" t="s">
        <v>135</v>
      </c>
      <c r="C675" s="241">
        <v>0</v>
      </c>
      <c r="D675" s="241">
        <v>0</v>
      </c>
      <c r="E675" s="236">
        <v>0</v>
      </c>
      <c r="F675" s="64">
        <v>0</v>
      </c>
      <c r="G675" s="241">
        <f>'Office Minor'!G454</f>
        <v>23421178</v>
      </c>
      <c r="H675" s="241">
        <v>0</v>
      </c>
    </row>
    <row r="676" spans="1:8" s="465" customFormat="1" ht="17.100000000000001" customHeight="1" x14ac:dyDescent="0.25">
      <c r="A676" s="181">
        <v>29</v>
      </c>
      <c r="B676" s="466" t="s">
        <v>118</v>
      </c>
      <c r="C676" s="237">
        <v>0</v>
      </c>
      <c r="D676" s="236">
        <v>0</v>
      </c>
      <c r="E676" s="236">
        <v>0</v>
      </c>
      <c r="F676" s="64">
        <v>0</v>
      </c>
      <c r="G676" s="409">
        <f>'Office Minor'!G468</f>
        <v>0</v>
      </c>
      <c r="H676" s="237">
        <v>0</v>
      </c>
    </row>
    <row r="677" spans="1:8" s="465" customFormat="1" ht="17.100000000000001" customHeight="1" x14ac:dyDescent="0.25">
      <c r="A677" s="181">
        <v>30</v>
      </c>
      <c r="B677" s="466" t="s">
        <v>87</v>
      </c>
      <c r="C677" s="328">
        <v>0</v>
      </c>
      <c r="D677" s="328">
        <v>0</v>
      </c>
      <c r="E677" s="239">
        <v>0</v>
      </c>
      <c r="F677" s="328">
        <v>0</v>
      </c>
      <c r="G677" s="328">
        <f>'Office Minor'!G492</f>
        <v>23079753.760000002</v>
      </c>
      <c r="H677" s="328">
        <v>0</v>
      </c>
    </row>
    <row r="678" spans="1:8" s="465" customFormat="1" ht="17.100000000000001" customHeight="1" x14ac:dyDescent="0.25">
      <c r="A678" s="181">
        <v>31</v>
      </c>
      <c r="B678" s="466" t="s">
        <v>123</v>
      </c>
      <c r="C678" s="248">
        <v>0</v>
      </c>
      <c r="D678" s="248">
        <v>0</v>
      </c>
      <c r="E678" s="241">
        <v>0</v>
      </c>
      <c r="F678" s="248">
        <v>0</v>
      </c>
      <c r="G678" s="248">
        <f>'Office Minor'!G502</f>
        <v>4508000</v>
      </c>
      <c r="H678" s="248">
        <v>0</v>
      </c>
    </row>
    <row r="679" spans="1:8" s="465" customFormat="1" ht="17.100000000000001" customHeight="1" x14ac:dyDescent="0.25">
      <c r="A679" s="181">
        <v>32</v>
      </c>
      <c r="B679" s="466" t="s">
        <v>106</v>
      </c>
      <c r="C679" s="248">
        <v>0</v>
      </c>
      <c r="D679" s="241">
        <v>0</v>
      </c>
      <c r="E679" s="241">
        <v>0</v>
      </c>
      <c r="F679" s="181">
        <v>0</v>
      </c>
      <c r="G679" s="494">
        <f>'Office Minor'!G519</f>
        <v>9886006</v>
      </c>
      <c r="H679" s="494">
        <v>0</v>
      </c>
    </row>
    <row r="680" spans="1:8" s="465" customFormat="1" ht="17.100000000000001" customHeight="1" x14ac:dyDescent="0.25">
      <c r="A680" s="181">
        <v>33</v>
      </c>
      <c r="B680" s="466" t="s">
        <v>88</v>
      </c>
      <c r="C680" s="248">
        <v>0</v>
      </c>
      <c r="D680" s="248">
        <v>0</v>
      </c>
      <c r="E680" s="248">
        <v>0</v>
      </c>
      <c r="F680" s="248">
        <v>0</v>
      </c>
      <c r="G680" s="337">
        <f>'Office Minor'!G537</f>
        <v>0</v>
      </c>
      <c r="H680" s="233">
        <v>0</v>
      </c>
    </row>
    <row r="681" spans="1:8" s="465" customFormat="1" ht="17.100000000000001" customHeight="1" x14ac:dyDescent="0.25">
      <c r="A681" s="181">
        <v>34</v>
      </c>
      <c r="B681" s="466" t="s">
        <v>107</v>
      </c>
      <c r="C681" s="237">
        <v>0</v>
      </c>
      <c r="D681" s="237">
        <v>0</v>
      </c>
      <c r="E681" s="236">
        <v>0</v>
      </c>
      <c r="F681" s="64">
        <v>0</v>
      </c>
      <c r="G681" s="237">
        <f>'Office Minor'!G555</f>
        <v>3343678</v>
      </c>
      <c r="H681" s="237">
        <v>0</v>
      </c>
    </row>
    <row r="682" spans="1:8" s="465" customFormat="1" ht="17.100000000000001" customHeight="1" x14ac:dyDescent="0.25">
      <c r="A682" s="181">
        <v>35</v>
      </c>
      <c r="B682" s="234" t="s">
        <v>110</v>
      </c>
      <c r="C682" s="237">
        <v>0</v>
      </c>
      <c r="D682" s="236">
        <v>0</v>
      </c>
      <c r="E682" s="236">
        <v>0</v>
      </c>
      <c r="F682" s="64">
        <v>0</v>
      </c>
      <c r="G682" s="241">
        <f>'Office Minor'!G574</f>
        <v>12377515</v>
      </c>
      <c r="H682" s="241">
        <v>0</v>
      </c>
    </row>
    <row r="683" spans="1:8" s="465" customFormat="1" ht="17.100000000000001" customHeight="1" x14ac:dyDescent="0.25">
      <c r="A683" s="181">
        <v>36</v>
      </c>
      <c r="B683" s="466" t="s">
        <v>97</v>
      </c>
      <c r="C683" s="241">
        <v>0</v>
      </c>
      <c r="D683" s="241">
        <v>0</v>
      </c>
      <c r="E683" s="236">
        <v>0</v>
      </c>
      <c r="F683" s="64">
        <v>0</v>
      </c>
      <c r="G683" s="241">
        <f>'Office Minor'!G589</f>
        <v>0</v>
      </c>
      <c r="H683" s="241">
        <v>0</v>
      </c>
    </row>
    <row r="684" spans="1:8" s="465" customFormat="1" ht="17.100000000000001" customHeight="1" x14ac:dyDescent="0.25">
      <c r="A684" s="181">
        <v>37</v>
      </c>
      <c r="B684" s="466" t="s">
        <v>89</v>
      </c>
      <c r="C684" s="237">
        <v>0</v>
      </c>
      <c r="D684" s="236">
        <v>0</v>
      </c>
      <c r="E684" s="236">
        <v>0</v>
      </c>
      <c r="F684" s="64">
        <v>0</v>
      </c>
      <c r="G684" s="241">
        <f>'Office Minor'!G607</f>
        <v>38746000</v>
      </c>
      <c r="H684" s="241">
        <v>0</v>
      </c>
    </row>
    <row r="685" spans="1:8" s="465" customFormat="1" ht="17.100000000000001" customHeight="1" x14ac:dyDescent="0.25">
      <c r="A685" s="181">
        <v>38</v>
      </c>
      <c r="B685" s="466" t="s">
        <v>119</v>
      </c>
      <c r="C685" s="414">
        <v>0</v>
      </c>
      <c r="D685" s="239">
        <v>0</v>
      </c>
      <c r="E685" s="245">
        <v>0</v>
      </c>
      <c r="F685" s="307">
        <v>0</v>
      </c>
      <c r="G685" s="306">
        <f>'Office Minor'!G619</f>
        <v>5913257</v>
      </c>
      <c r="H685" s="414">
        <v>0</v>
      </c>
    </row>
    <row r="686" spans="1:8" s="465" customFormat="1" ht="17.100000000000001" customHeight="1" x14ac:dyDescent="0.25">
      <c r="A686" s="181">
        <v>39</v>
      </c>
      <c r="B686" s="466" t="s">
        <v>126</v>
      </c>
      <c r="C686" s="328">
        <v>0</v>
      </c>
      <c r="D686" s="239">
        <v>0</v>
      </c>
      <c r="E686" s="239">
        <v>0</v>
      </c>
      <c r="F686" s="222">
        <v>0</v>
      </c>
      <c r="G686" s="241">
        <f>'Office Minor'!G630</f>
        <v>0</v>
      </c>
      <c r="H686" s="241">
        <v>0</v>
      </c>
    </row>
    <row r="687" spans="1:8" s="465" customFormat="1" ht="17.100000000000001" customHeight="1" x14ac:dyDescent="0.25">
      <c r="A687" s="181">
        <v>40</v>
      </c>
      <c r="B687" s="466" t="s">
        <v>388</v>
      </c>
      <c r="C687" s="248">
        <v>0</v>
      </c>
      <c r="D687" s="241">
        <v>0</v>
      </c>
      <c r="E687" s="241">
        <v>0</v>
      </c>
      <c r="F687" s="181">
        <v>0</v>
      </c>
      <c r="G687" s="492">
        <f>'Office Minor'!G645</f>
        <v>0</v>
      </c>
      <c r="H687" s="241"/>
    </row>
    <row r="688" spans="1:8" s="465" customFormat="1" ht="17.100000000000001" customHeight="1" x14ac:dyDescent="0.25">
      <c r="A688" s="181">
        <v>41</v>
      </c>
      <c r="B688" s="496" t="s">
        <v>98</v>
      </c>
      <c r="C688" s="497">
        <v>0</v>
      </c>
      <c r="D688" s="497">
        <v>0</v>
      </c>
      <c r="E688" s="247">
        <v>0</v>
      </c>
      <c r="F688" s="256">
        <v>0</v>
      </c>
      <c r="G688" s="237">
        <f>'Office Minor'!G662</f>
        <v>11259000</v>
      </c>
      <c r="H688" s="241">
        <v>0</v>
      </c>
    </row>
    <row r="689" spans="1:8" s="465" customFormat="1" ht="17.100000000000001" customHeight="1" x14ac:dyDescent="0.25">
      <c r="A689" s="181">
        <v>42</v>
      </c>
      <c r="B689" s="498" t="s">
        <v>375</v>
      </c>
      <c r="C689" s="241">
        <v>0</v>
      </c>
      <c r="D689" s="241">
        <v>0</v>
      </c>
      <c r="E689" s="241">
        <v>0</v>
      </c>
      <c r="F689" s="499">
        <v>0</v>
      </c>
      <c r="G689" s="500">
        <f>'Office Minor'!G695</f>
        <v>6937013</v>
      </c>
      <c r="H689" s="241">
        <v>0</v>
      </c>
    </row>
    <row r="690" spans="1:8" s="465" customFormat="1" ht="17.100000000000001" customHeight="1" x14ac:dyDescent="0.25">
      <c r="A690" s="181">
        <v>43</v>
      </c>
      <c r="B690" s="501" t="s">
        <v>99</v>
      </c>
      <c r="C690" s="331">
        <v>0</v>
      </c>
      <c r="D690" s="331">
        <v>0</v>
      </c>
      <c r="E690" s="331">
        <v>0</v>
      </c>
      <c r="F690" s="331">
        <v>0</v>
      </c>
      <c r="G690" s="331">
        <f>'Office Minor'!G718</f>
        <v>25100151</v>
      </c>
      <c r="H690" s="331">
        <v>0</v>
      </c>
    </row>
    <row r="691" spans="1:8" s="465" customFormat="1" ht="17.100000000000001" customHeight="1" x14ac:dyDescent="0.25">
      <c r="A691" s="181">
        <v>44</v>
      </c>
      <c r="B691" s="466" t="s">
        <v>90</v>
      </c>
      <c r="C691" s="241">
        <v>0</v>
      </c>
      <c r="D691" s="241">
        <v>0</v>
      </c>
      <c r="E691" s="236">
        <v>0</v>
      </c>
      <c r="F691" s="64">
        <v>0</v>
      </c>
      <c r="G691" s="427">
        <f>'Office Minor'!G736</f>
        <v>40753081</v>
      </c>
      <c r="H691" s="148">
        <v>0</v>
      </c>
    </row>
    <row r="692" spans="1:8" s="465" customFormat="1" ht="17.100000000000001" customHeight="1" x14ac:dyDescent="0.25">
      <c r="A692" s="181">
        <v>45</v>
      </c>
      <c r="B692" s="466" t="s">
        <v>138</v>
      </c>
      <c r="C692" s="236">
        <v>0</v>
      </c>
      <c r="D692" s="502">
        <v>0</v>
      </c>
      <c r="E692" s="248">
        <v>0</v>
      </c>
      <c r="F692" s="248">
        <v>0</v>
      </c>
      <c r="G692" s="327">
        <f>'Office Minor'!G755</f>
        <v>21481853</v>
      </c>
      <c r="H692" s="155">
        <v>0</v>
      </c>
    </row>
    <row r="693" spans="1:8" s="465" customFormat="1" ht="17.100000000000001" customHeight="1" x14ac:dyDescent="0.25">
      <c r="A693" s="181">
        <v>46</v>
      </c>
      <c r="B693" s="466" t="s">
        <v>208</v>
      </c>
      <c r="C693" s="408">
        <v>0</v>
      </c>
      <c r="D693" s="408">
        <v>0</v>
      </c>
      <c r="E693" s="239">
        <v>0</v>
      </c>
      <c r="F693" s="222">
        <v>0</v>
      </c>
      <c r="G693" s="392">
        <f>'Office Minor'!G764</f>
        <v>1153000</v>
      </c>
      <c r="H693" s="157">
        <v>0</v>
      </c>
    </row>
    <row r="694" spans="1:8" s="465" customFormat="1" ht="17.100000000000001" customHeight="1" x14ac:dyDescent="0.25">
      <c r="A694" s="181">
        <v>47</v>
      </c>
      <c r="B694" s="466" t="s">
        <v>404</v>
      </c>
      <c r="C694" s="241">
        <v>0</v>
      </c>
      <c r="D694" s="241">
        <v>0</v>
      </c>
      <c r="E694" s="241">
        <v>0</v>
      </c>
      <c r="F694" s="181">
        <v>0</v>
      </c>
      <c r="G694" s="273">
        <f>'Office Minor'!G679</f>
        <v>10943336</v>
      </c>
      <c r="H694" s="148">
        <v>0</v>
      </c>
    </row>
    <row r="695" spans="1:8" s="465" customFormat="1" ht="17.100000000000001" customHeight="1" x14ac:dyDescent="0.25">
      <c r="A695" s="181">
        <v>48</v>
      </c>
      <c r="B695" s="466" t="s">
        <v>115</v>
      </c>
      <c r="C695" s="409">
        <f>'Office Minor'!C781</f>
        <v>0</v>
      </c>
      <c r="D695" s="409">
        <f>'Office Minor'!D781</f>
        <v>0</v>
      </c>
      <c r="E695" s="409">
        <f>'Office Minor'!E781</f>
        <v>0</v>
      </c>
      <c r="F695" s="409">
        <f>'Office Minor'!F781</f>
        <v>0</v>
      </c>
      <c r="G695" s="409">
        <f>'Office Minor'!G781</f>
        <v>15833452</v>
      </c>
      <c r="H695" s="409">
        <f>'Office Minor'!H781</f>
        <v>0</v>
      </c>
    </row>
    <row r="696" spans="1:8" s="465" customFormat="1" ht="17.100000000000001" customHeight="1" x14ac:dyDescent="0.25">
      <c r="A696" s="181">
        <v>49</v>
      </c>
      <c r="B696" s="466" t="s">
        <v>82</v>
      </c>
      <c r="C696" s="241">
        <v>0</v>
      </c>
      <c r="D696" s="241">
        <v>0</v>
      </c>
      <c r="E696" s="236">
        <v>0</v>
      </c>
      <c r="F696" s="64">
        <v>0</v>
      </c>
      <c r="G696" s="148">
        <f>'Office Minor'!G807</f>
        <v>21544913</v>
      </c>
      <c r="H696" s="241">
        <v>0</v>
      </c>
    </row>
    <row r="697" spans="1:8" s="465" customFormat="1" ht="17.100000000000001" customHeight="1" x14ac:dyDescent="0.25">
      <c r="A697" s="503"/>
      <c r="B697" s="504" t="s">
        <v>49</v>
      </c>
      <c r="C697" s="283">
        <f>SUM(C648:C696)</f>
        <v>0</v>
      </c>
      <c r="D697" s="283">
        <f t="shared" ref="D697:H697" si="38">SUM(D648:D696)</f>
        <v>0</v>
      </c>
      <c r="E697" s="283">
        <f t="shared" si="38"/>
        <v>0</v>
      </c>
      <c r="F697" s="283">
        <f t="shared" si="38"/>
        <v>0</v>
      </c>
      <c r="G697" s="283">
        <f t="shared" si="38"/>
        <v>1471258702.76</v>
      </c>
      <c r="H697" s="283">
        <f t="shared" si="38"/>
        <v>0</v>
      </c>
    </row>
    <row r="698" spans="1:8" s="465" customFormat="1" ht="17.100000000000001" customHeight="1" x14ac:dyDescent="0.25">
      <c r="A698" s="487"/>
      <c r="B698" s="487"/>
      <c r="C698" s="487"/>
      <c r="D698" s="487"/>
      <c r="E698" s="487"/>
      <c r="F698" s="487"/>
      <c r="G698" s="487"/>
      <c r="H698" s="487"/>
    </row>
    <row r="699" spans="1:8" s="465" customFormat="1" ht="17.100000000000001" customHeight="1" x14ac:dyDescent="0.25">
      <c r="A699" s="1177" t="s">
        <v>48</v>
      </c>
      <c r="B699" s="1177"/>
      <c r="C699" s="1177"/>
      <c r="D699" s="1177"/>
      <c r="E699" s="1177"/>
      <c r="F699" s="1177"/>
      <c r="G699" s="1177"/>
      <c r="H699" s="1177"/>
    </row>
    <row r="700" spans="1:8" s="465" customFormat="1" ht="17.100000000000001" customHeight="1" x14ac:dyDescent="0.25">
      <c r="A700" s="1155" t="s">
        <v>2</v>
      </c>
      <c r="B700" s="1150" t="s">
        <v>76</v>
      </c>
      <c r="C700" s="270" t="s">
        <v>4</v>
      </c>
      <c r="D700" s="270" t="s">
        <v>5</v>
      </c>
      <c r="E700" s="270" t="s">
        <v>6</v>
      </c>
      <c r="F700" s="270" t="s">
        <v>7</v>
      </c>
      <c r="G700" s="270" t="s">
        <v>8</v>
      </c>
      <c r="H700" s="270" t="s">
        <v>9</v>
      </c>
    </row>
    <row r="701" spans="1:8" s="465" customFormat="1" ht="17.100000000000001" customHeight="1" x14ac:dyDescent="0.25">
      <c r="A701" s="1156"/>
      <c r="B701" s="1151"/>
      <c r="C701" s="2" t="s">
        <v>10</v>
      </c>
      <c r="D701" s="2" t="s">
        <v>51</v>
      </c>
      <c r="E701" s="2" t="s">
        <v>78</v>
      </c>
      <c r="F701" s="53" t="s">
        <v>79</v>
      </c>
      <c r="G701" s="53" t="s">
        <v>79</v>
      </c>
      <c r="H701" s="2" t="s">
        <v>12</v>
      </c>
    </row>
    <row r="702" spans="1:8" s="465" customFormat="1" ht="17.100000000000001" customHeight="1" x14ac:dyDescent="0.25">
      <c r="A702" s="505">
        <v>1</v>
      </c>
      <c r="B702" s="506" t="s">
        <v>137</v>
      </c>
      <c r="C702" s="64">
        <f>'Office Minor'!C19</f>
        <v>0</v>
      </c>
      <c r="D702" s="64">
        <f>'Office Minor'!D19</f>
        <v>0</v>
      </c>
      <c r="E702" s="64">
        <f>'Office Minor'!E19</f>
        <v>0</v>
      </c>
      <c r="F702" s="64">
        <f>'Office Minor'!F19</f>
        <v>0</v>
      </c>
      <c r="G702" s="64">
        <f>'Office Minor'!G19</f>
        <v>25240</v>
      </c>
      <c r="H702" s="64">
        <f>'Office Minor'!H19</f>
        <v>0</v>
      </c>
    </row>
    <row r="703" spans="1:8" s="465" customFormat="1" ht="17.100000000000001" customHeight="1" x14ac:dyDescent="0.25">
      <c r="A703" s="505">
        <v>2</v>
      </c>
      <c r="B703" s="506" t="s">
        <v>91</v>
      </c>
      <c r="C703" s="64">
        <v>0</v>
      </c>
      <c r="D703" s="236">
        <v>0</v>
      </c>
      <c r="E703" s="237">
        <v>0</v>
      </c>
      <c r="F703" s="237">
        <v>0</v>
      </c>
      <c r="G703" s="237">
        <f>'Office Minor'!G36</f>
        <v>152729431</v>
      </c>
      <c r="H703" s="155">
        <v>0</v>
      </c>
    </row>
    <row r="704" spans="1:8" s="465" customFormat="1" ht="17.100000000000001" customHeight="1" x14ac:dyDescent="0.25">
      <c r="A704" s="505">
        <v>3</v>
      </c>
      <c r="B704" s="506" t="s">
        <v>85</v>
      </c>
      <c r="C704" s="64">
        <v>0</v>
      </c>
      <c r="D704" s="248">
        <v>0</v>
      </c>
      <c r="E704" s="248">
        <v>0</v>
      </c>
      <c r="F704" s="248">
        <v>0</v>
      </c>
      <c r="G704" s="248">
        <f>'Office Minor'!G54</f>
        <v>612794094</v>
      </c>
      <c r="H704" s="181">
        <v>0</v>
      </c>
    </row>
    <row r="705" spans="1:8" s="465" customFormat="1" ht="17.100000000000001" customHeight="1" x14ac:dyDescent="0.25">
      <c r="A705" s="505">
        <v>4</v>
      </c>
      <c r="B705" s="506" t="s">
        <v>190</v>
      </c>
      <c r="C705" s="64">
        <v>0</v>
      </c>
      <c r="D705" s="248"/>
      <c r="E705" s="248"/>
      <c r="F705" s="248"/>
      <c r="G705" s="248">
        <f>'Office Minor'!G134</f>
        <v>0</v>
      </c>
      <c r="H705" s="181"/>
    </row>
    <row r="706" spans="1:8" s="465" customFormat="1" ht="17.100000000000001" customHeight="1" x14ac:dyDescent="0.25">
      <c r="A706" s="505">
        <v>5</v>
      </c>
      <c r="B706" s="506" t="s">
        <v>144</v>
      </c>
      <c r="C706" s="64">
        <v>0</v>
      </c>
      <c r="D706" s="248">
        <v>0</v>
      </c>
      <c r="E706" s="241">
        <v>0</v>
      </c>
      <c r="F706" s="248">
        <v>0</v>
      </c>
      <c r="G706" s="307">
        <f>'Office Minor'!G68</f>
        <v>69875478</v>
      </c>
      <c r="H706" s="248">
        <v>0</v>
      </c>
    </row>
    <row r="707" spans="1:8" s="465" customFormat="1" ht="17.100000000000001" customHeight="1" x14ac:dyDescent="0.25">
      <c r="A707" s="505">
        <v>6</v>
      </c>
      <c r="B707" s="506" t="s">
        <v>149</v>
      </c>
      <c r="C707" s="64">
        <v>0</v>
      </c>
      <c r="D707" s="241">
        <v>0</v>
      </c>
      <c r="E707" s="241">
        <v>0</v>
      </c>
      <c r="F707" s="248">
        <v>0</v>
      </c>
      <c r="G707" s="248">
        <f>'Office Minor'!G83</f>
        <v>20336784</v>
      </c>
      <c r="H707" s="248">
        <v>0</v>
      </c>
    </row>
    <row r="708" spans="1:8" s="465" customFormat="1" ht="17.100000000000001" customHeight="1" x14ac:dyDescent="0.25">
      <c r="A708" s="505">
        <v>7</v>
      </c>
      <c r="B708" s="506" t="s">
        <v>139</v>
      </c>
      <c r="C708" s="64">
        <v>0</v>
      </c>
      <c r="D708" s="241">
        <v>0</v>
      </c>
      <c r="E708" s="241">
        <v>0</v>
      </c>
      <c r="F708" s="241">
        <v>0</v>
      </c>
      <c r="G708" s="223">
        <f>'Office Minor'!G96</f>
        <v>26813000</v>
      </c>
      <c r="H708" s="148">
        <v>0</v>
      </c>
    </row>
    <row r="709" spans="1:8" s="465" customFormat="1" ht="17.100000000000001" customHeight="1" x14ac:dyDescent="0.25">
      <c r="A709" s="505">
        <v>8</v>
      </c>
      <c r="B709" s="506" t="s">
        <v>150</v>
      </c>
      <c r="C709" s="64">
        <v>0</v>
      </c>
      <c r="D709" s="241">
        <v>0</v>
      </c>
      <c r="E709" s="241">
        <v>0</v>
      </c>
      <c r="F709" s="248">
        <v>0</v>
      </c>
      <c r="G709" s="248">
        <f>'Office Minor'!G116</f>
        <v>127218077</v>
      </c>
      <c r="H709" s="248">
        <v>0</v>
      </c>
    </row>
    <row r="710" spans="1:8" s="465" customFormat="1" ht="17.100000000000001" customHeight="1" x14ac:dyDescent="0.25">
      <c r="A710" s="505">
        <v>9</v>
      </c>
      <c r="B710" s="506" t="s">
        <v>140</v>
      </c>
      <c r="C710" s="64">
        <v>0</v>
      </c>
      <c r="D710" s="248">
        <v>0</v>
      </c>
      <c r="E710" s="241">
        <v>0</v>
      </c>
      <c r="F710" s="248">
        <v>0</v>
      </c>
      <c r="G710" s="248">
        <f>'Office Minor'!G150</f>
        <v>25038781</v>
      </c>
      <c r="H710" s="248">
        <v>0</v>
      </c>
    </row>
    <row r="711" spans="1:8" s="465" customFormat="1" ht="17.100000000000001" customHeight="1" x14ac:dyDescent="0.25">
      <c r="A711" s="505">
        <v>10</v>
      </c>
      <c r="B711" s="506" t="s">
        <v>112</v>
      </c>
      <c r="C711" s="64">
        <v>0</v>
      </c>
      <c r="D711" s="241">
        <v>0</v>
      </c>
      <c r="E711" s="241">
        <v>0</v>
      </c>
      <c r="F711" s="507">
        <v>0</v>
      </c>
      <c r="G711" s="248">
        <f>'Office Minor'!G161</f>
        <v>126422215</v>
      </c>
      <c r="H711" s="248">
        <v>0</v>
      </c>
    </row>
    <row r="712" spans="1:8" s="465" customFormat="1" ht="17.100000000000001" customHeight="1" x14ac:dyDescent="0.25">
      <c r="A712" s="505">
        <v>11</v>
      </c>
      <c r="B712" s="506" t="s">
        <v>80</v>
      </c>
      <c r="C712" s="64">
        <v>0</v>
      </c>
      <c r="D712" s="248">
        <v>0</v>
      </c>
      <c r="E712" s="248">
        <v>0</v>
      </c>
      <c r="F712" s="248">
        <v>0</v>
      </c>
      <c r="G712" s="248">
        <f>'Office Minor'!G185</f>
        <v>275524053</v>
      </c>
      <c r="H712" s="148">
        <v>0</v>
      </c>
    </row>
    <row r="713" spans="1:8" s="465" customFormat="1" ht="17.100000000000001" customHeight="1" x14ac:dyDescent="0.25">
      <c r="A713" s="505">
        <v>12</v>
      </c>
      <c r="B713" s="506" t="s">
        <v>95</v>
      </c>
      <c r="C713" s="64">
        <v>0</v>
      </c>
      <c r="D713" s="241">
        <v>0</v>
      </c>
      <c r="E713" s="241">
        <v>0</v>
      </c>
      <c r="F713" s="248">
        <v>0</v>
      </c>
      <c r="G713" s="248">
        <f>'Office Minor'!G200</f>
        <v>79666112</v>
      </c>
      <c r="H713" s="248">
        <v>0</v>
      </c>
    </row>
    <row r="714" spans="1:8" s="465" customFormat="1" ht="17.100000000000001" customHeight="1" x14ac:dyDescent="0.25">
      <c r="A714" s="505">
        <v>13</v>
      </c>
      <c r="B714" s="506" t="s">
        <v>151</v>
      </c>
      <c r="C714" s="64">
        <v>0</v>
      </c>
      <c r="D714" s="236">
        <v>0</v>
      </c>
      <c r="E714" s="236">
        <v>0</v>
      </c>
      <c r="F714" s="237">
        <v>0</v>
      </c>
      <c r="G714" s="237">
        <f>'Office Minor'!G208</f>
        <v>17297000</v>
      </c>
      <c r="H714" s="237">
        <v>0</v>
      </c>
    </row>
    <row r="715" spans="1:8" s="465" customFormat="1" ht="17.100000000000001" customHeight="1" x14ac:dyDescent="0.25">
      <c r="A715" s="505">
        <v>14</v>
      </c>
      <c r="B715" s="506" t="s">
        <v>102</v>
      </c>
      <c r="C715" s="64">
        <v>0</v>
      </c>
      <c r="D715" s="64">
        <f>'Office Minor'!D225</f>
        <v>0</v>
      </c>
      <c r="E715" s="64">
        <f>'Office Minor'!E225</f>
        <v>0</v>
      </c>
      <c r="F715" s="64">
        <f>'Office Minor'!F225</f>
        <v>0</v>
      </c>
      <c r="G715" s="64">
        <f>'Office Minor'!G225</f>
        <v>90256365</v>
      </c>
      <c r="H715" s="64">
        <f>'Office Minor'!H225</f>
        <v>0</v>
      </c>
    </row>
    <row r="716" spans="1:8" s="465" customFormat="1" ht="17.100000000000001" customHeight="1" x14ac:dyDescent="0.25">
      <c r="A716" s="505">
        <v>15</v>
      </c>
      <c r="B716" s="506" t="s">
        <v>103</v>
      </c>
      <c r="C716" s="64">
        <v>0</v>
      </c>
      <c r="D716" s="236">
        <v>0</v>
      </c>
      <c r="E716" s="236">
        <v>0</v>
      </c>
      <c r="F716" s="236">
        <v>0</v>
      </c>
      <c r="G716" s="226">
        <f>'Office Minor'!G263</f>
        <v>37024392</v>
      </c>
      <c r="H716" s="236">
        <v>0</v>
      </c>
    </row>
    <row r="717" spans="1:8" s="465" customFormat="1" ht="17.100000000000001" customHeight="1" x14ac:dyDescent="0.25">
      <c r="A717" s="505">
        <v>16</v>
      </c>
      <c r="B717" s="506" t="s">
        <v>376</v>
      </c>
      <c r="C717" s="64">
        <v>0</v>
      </c>
      <c r="D717" s="236">
        <v>0</v>
      </c>
      <c r="E717" s="236">
        <v>0</v>
      </c>
      <c r="F717" s="236">
        <v>0</v>
      </c>
      <c r="G717" s="320">
        <f>'Office Minor'!G237</f>
        <v>581784</v>
      </c>
      <c r="H717" s="236">
        <v>0</v>
      </c>
    </row>
    <row r="718" spans="1:8" s="465" customFormat="1" ht="17.100000000000001" customHeight="1" x14ac:dyDescent="0.25">
      <c r="A718" s="505">
        <v>17</v>
      </c>
      <c r="B718" s="506" t="s">
        <v>109</v>
      </c>
      <c r="C718" s="64">
        <v>0</v>
      </c>
      <c r="D718" s="64">
        <v>0</v>
      </c>
      <c r="E718" s="64">
        <v>0</v>
      </c>
      <c r="F718" s="64">
        <v>0</v>
      </c>
      <c r="G718" s="64">
        <v>0</v>
      </c>
      <c r="H718" s="64">
        <v>0</v>
      </c>
    </row>
    <row r="719" spans="1:8" s="465" customFormat="1" ht="17.100000000000001" customHeight="1" x14ac:dyDescent="0.25">
      <c r="A719" s="505">
        <v>18</v>
      </c>
      <c r="B719" s="506" t="s">
        <v>133</v>
      </c>
      <c r="C719" s="64">
        <v>0</v>
      </c>
      <c r="D719" s="236">
        <v>0</v>
      </c>
      <c r="E719" s="236">
        <v>0</v>
      </c>
      <c r="F719" s="236">
        <v>0</v>
      </c>
      <c r="G719" s="226">
        <f>'Office Minor'!G294</f>
        <v>21343000</v>
      </c>
      <c r="H719" s="236">
        <v>0</v>
      </c>
    </row>
    <row r="720" spans="1:8" s="465" customFormat="1" ht="17.100000000000001" customHeight="1" x14ac:dyDescent="0.25">
      <c r="A720" s="505">
        <v>19</v>
      </c>
      <c r="B720" s="506" t="s">
        <v>152</v>
      </c>
      <c r="C720" s="64">
        <v>0</v>
      </c>
      <c r="D720" s="236">
        <v>0</v>
      </c>
      <c r="E720" s="236">
        <v>0</v>
      </c>
      <c r="F720" s="236">
        <v>0</v>
      </c>
      <c r="G720" s="236">
        <f>'Office Minor'!G308</f>
        <v>30651083</v>
      </c>
      <c r="H720" s="236">
        <v>0</v>
      </c>
    </row>
    <row r="721" spans="1:8" s="465" customFormat="1" ht="17.100000000000001" customHeight="1" x14ac:dyDescent="0.25">
      <c r="A721" s="505">
        <v>20</v>
      </c>
      <c r="B721" s="506" t="s">
        <v>104</v>
      </c>
      <c r="C721" s="64">
        <f>'Office Minor'!C323</f>
        <v>0</v>
      </c>
      <c r="D721" s="64">
        <f>'Office Minor'!D323</f>
        <v>0</v>
      </c>
      <c r="E721" s="64">
        <f>'Office Minor'!E323</f>
        <v>0</v>
      </c>
      <c r="F721" s="64">
        <f>'Office Minor'!F323</f>
        <v>0</v>
      </c>
      <c r="G721" s="64">
        <f>'Office Minor'!G323</f>
        <v>57079369</v>
      </c>
      <c r="H721" s="64">
        <f>'Office Minor'!H323</f>
        <v>0</v>
      </c>
    </row>
    <row r="722" spans="1:8" s="465" customFormat="1" ht="17.100000000000001" customHeight="1" x14ac:dyDescent="0.25">
      <c r="A722" s="505">
        <v>21</v>
      </c>
      <c r="B722" s="506" t="s">
        <v>116</v>
      </c>
      <c r="C722" s="64">
        <v>0</v>
      </c>
      <c r="D722" s="236">
        <v>0</v>
      </c>
      <c r="E722" s="236">
        <v>0</v>
      </c>
      <c r="F722" s="237">
        <v>0</v>
      </c>
      <c r="G722" s="237">
        <f>'Office Minor'!G333</f>
        <v>21082838</v>
      </c>
      <c r="H722" s="237">
        <v>0</v>
      </c>
    </row>
    <row r="723" spans="1:8" s="465" customFormat="1" ht="17.100000000000001" customHeight="1" x14ac:dyDescent="0.25">
      <c r="A723" s="505">
        <v>22</v>
      </c>
      <c r="B723" s="506" t="s">
        <v>153</v>
      </c>
      <c r="C723" s="64">
        <v>0</v>
      </c>
      <c r="D723" s="236">
        <v>0</v>
      </c>
      <c r="E723" s="236">
        <v>0</v>
      </c>
      <c r="F723" s="237">
        <v>0</v>
      </c>
      <c r="G723" s="237">
        <f>'Office Minor'!G354</f>
        <v>66946269</v>
      </c>
      <c r="H723" s="237">
        <v>0</v>
      </c>
    </row>
    <row r="724" spans="1:8" s="465" customFormat="1" ht="17.100000000000001" customHeight="1" x14ac:dyDescent="0.25">
      <c r="A724" s="505">
        <v>23</v>
      </c>
      <c r="B724" s="506" t="s">
        <v>86</v>
      </c>
      <c r="C724" s="64">
        <v>0</v>
      </c>
      <c r="D724" s="237">
        <v>0</v>
      </c>
      <c r="E724" s="236">
        <v>0</v>
      </c>
      <c r="F724" s="237">
        <v>0</v>
      </c>
      <c r="G724" s="237">
        <f>'Office Minor'!G375</f>
        <v>144435183</v>
      </c>
      <c r="H724" s="237">
        <v>0</v>
      </c>
    </row>
    <row r="725" spans="1:8" s="465" customFormat="1" ht="17.100000000000001" customHeight="1" x14ac:dyDescent="0.25">
      <c r="A725" s="505">
        <v>24</v>
      </c>
      <c r="B725" s="506" t="s">
        <v>96</v>
      </c>
      <c r="C725" s="64">
        <v>0</v>
      </c>
      <c r="D725" s="236">
        <v>0</v>
      </c>
      <c r="E725" s="249">
        <v>0</v>
      </c>
      <c r="F725" s="407">
        <v>0</v>
      </c>
      <c r="G725" s="399">
        <f>'Office Minor'!G389</f>
        <v>0</v>
      </c>
      <c r="H725" s="237">
        <v>0</v>
      </c>
    </row>
    <row r="726" spans="1:8" s="465" customFormat="1" ht="17.100000000000001" customHeight="1" x14ac:dyDescent="0.25">
      <c r="A726" s="505">
        <v>25</v>
      </c>
      <c r="B726" s="506" t="s">
        <v>127</v>
      </c>
      <c r="C726" s="64">
        <v>0</v>
      </c>
      <c r="D726" s="243">
        <v>0</v>
      </c>
      <c r="E726" s="243">
        <v>0</v>
      </c>
      <c r="F726" s="406">
        <v>0</v>
      </c>
      <c r="G726" s="406">
        <f>'Office Minor'!G404</f>
        <v>67820000</v>
      </c>
      <c r="H726" s="407">
        <v>0</v>
      </c>
    </row>
    <row r="727" spans="1:8" s="465" customFormat="1" ht="17.100000000000001" customHeight="1" x14ac:dyDescent="0.25">
      <c r="A727" s="505">
        <v>26</v>
      </c>
      <c r="B727" s="506" t="s">
        <v>83</v>
      </c>
      <c r="C727" s="64">
        <v>0</v>
      </c>
      <c r="D727" s="236">
        <v>0</v>
      </c>
      <c r="E727" s="236">
        <v>0</v>
      </c>
      <c r="F727" s="236">
        <v>0</v>
      </c>
      <c r="G727" s="508">
        <f>'Office Minor'!G423</f>
        <v>10449300</v>
      </c>
      <c r="H727" s="236">
        <v>0</v>
      </c>
    </row>
    <row r="728" spans="1:8" s="465" customFormat="1" ht="17.100000000000001" customHeight="1" x14ac:dyDescent="0.25">
      <c r="A728" s="505">
        <v>27</v>
      </c>
      <c r="B728" s="506" t="s">
        <v>117</v>
      </c>
      <c r="C728" s="64">
        <v>0</v>
      </c>
      <c r="D728" s="236">
        <v>0</v>
      </c>
      <c r="E728" s="236">
        <v>0</v>
      </c>
      <c r="F728" s="237">
        <v>0</v>
      </c>
      <c r="G728" s="237">
        <f>'Office Minor'!G437</f>
        <v>390259000</v>
      </c>
      <c r="H728" s="413">
        <v>0</v>
      </c>
    </row>
    <row r="729" spans="1:8" s="465" customFormat="1" ht="17.100000000000001" customHeight="1" x14ac:dyDescent="0.25">
      <c r="A729" s="505">
        <v>28</v>
      </c>
      <c r="B729" s="506" t="s">
        <v>135</v>
      </c>
      <c r="C729" s="64">
        <v>0</v>
      </c>
      <c r="D729" s="236">
        <v>0</v>
      </c>
      <c r="E729" s="236">
        <v>0</v>
      </c>
      <c r="F729" s="237">
        <v>0</v>
      </c>
      <c r="G729" s="237">
        <f>'Office Minor'!G455</f>
        <v>0</v>
      </c>
      <c r="H729" s="237">
        <v>0</v>
      </c>
    </row>
    <row r="730" spans="1:8" s="465" customFormat="1" ht="17.100000000000001" customHeight="1" x14ac:dyDescent="0.25">
      <c r="A730" s="505">
        <v>29</v>
      </c>
      <c r="B730" s="506" t="s">
        <v>118</v>
      </c>
      <c r="C730" s="64">
        <v>0</v>
      </c>
      <c r="D730" s="236">
        <v>0</v>
      </c>
      <c r="E730" s="236">
        <v>0</v>
      </c>
      <c r="F730" s="237">
        <v>0</v>
      </c>
      <c r="G730" s="328">
        <f>'Office Minor'!G469</f>
        <v>26555199</v>
      </c>
      <c r="H730" s="328">
        <v>0</v>
      </c>
    </row>
    <row r="731" spans="1:8" s="465" customFormat="1" ht="17.100000000000001" customHeight="1" x14ac:dyDescent="0.25">
      <c r="A731" s="505">
        <v>30</v>
      </c>
      <c r="B731" s="506" t="s">
        <v>87</v>
      </c>
      <c r="C731" s="64">
        <v>0</v>
      </c>
      <c r="D731" s="222">
        <f>'Office Minor'!D491</f>
        <v>0</v>
      </c>
      <c r="E731" s="222">
        <f>'Office Minor'!E491</f>
        <v>0</v>
      </c>
      <c r="F731" s="222">
        <f>'Office Minor'!F491</f>
        <v>0</v>
      </c>
      <c r="G731" s="222">
        <f>'Office Minor'!G491</f>
        <v>0</v>
      </c>
      <c r="H731" s="222">
        <f>'Office Minor'!H491</f>
        <v>0</v>
      </c>
    </row>
    <row r="732" spans="1:8" s="465" customFormat="1" ht="17.100000000000001" customHeight="1" x14ac:dyDescent="0.25">
      <c r="A732" s="505">
        <v>31</v>
      </c>
      <c r="B732" s="493" t="s">
        <v>387</v>
      </c>
      <c r="C732" s="64">
        <v>0</v>
      </c>
      <c r="D732" s="181">
        <v>0</v>
      </c>
      <c r="E732" s="181">
        <v>0</v>
      </c>
      <c r="F732" s="181">
        <v>0</v>
      </c>
      <c r="G732" s="248">
        <f>'Office Minor'!G503</f>
        <v>62205000</v>
      </c>
      <c r="H732" s="181">
        <v>0</v>
      </c>
    </row>
    <row r="733" spans="1:8" s="465" customFormat="1" ht="17.100000000000001" customHeight="1" x14ac:dyDescent="0.25">
      <c r="A733" s="505">
        <v>32</v>
      </c>
      <c r="B733" s="506" t="s">
        <v>106</v>
      </c>
      <c r="C733" s="64">
        <v>0</v>
      </c>
      <c r="D733" s="242">
        <v>0</v>
      </c>
      <c r="E733" s="242">
        <v>0</v>
      </c>
      <c r="F733" s="331">
        <v>0</v>
      </c>
      <c r="G733" s="331">
        <f>'Office Minor'!G520</f>
        <v>590435041</v>
      </c>
      <c r="H733" s="331">
        <v>0</v>
      </c>
    </row>
    <row r="734" spans="1:8" s="465" customFormat="1" ht="17.100000000000001" customHeight="1" x14ac:dyDescent="0.25">
      <c r="A734" s="505">
        <v>33</v>
      </c>
      <c r="B734" s="506" t="s">
        <v>88</v>
      </c>
      <c r="C734" s="64">
        <v>0</v>
      </c>
      <c r="D734" s="237">
        <v>0</v>
      </c>
      <c r="E734" s="237">
        <v>0</v>
      </c>
      <c r="F734" s="237">
        <v>0</v>
      </c>
      <c r="G734" s="274">
        <f>'Office Minor'!G538</f>
        <v>0</v>
      </c>
      <c r="H734" s="274">
        <v>0</v>
      </c>
    </row>
    <row r="735" spans="1:8" s="465" customFormat="1" ht="17.100000000000001" customHeight="1" x14ac:dyDescent="0.25">
      <c r="A735" s="505">
        <v>34</v>
      </c>
      <c r="B735" s="506" t="s">
        <v>107</v>
      </c>
      <c r="C735" s="64">
        <v>0</v>
      </c>
      <c r="D735" s="328">
        <v>0</v>
      </c>
      <c r="E735" s="328">
        <v>0</v>
      </c>
      <c r="F735" s="328">
        <v>0</v>
      </c>
      <c r="G735" s="328">
        <f>'Office Minor'!G556</f>
        <v>25477017</v>
      </c>
      <c r="H735" s="157">
        <v>0</v>
      </c>
    </row>
    <row r="736" spans="1:8" s="465" customFormat="1" ht="17.100000000000001" customHeight="1" x14ac:dyDescent="0.25">
      <c r="A736" s="505">
        <v>35</v>
      </c>
      <c r="B736" s="506" t="s">
        <v>110</v>
      </c>
      <c r="C736" s="64">
        <v>0</v>
      </c>
      <c r="D736" s="328">
        <v>0</v>
      </c>
      <c r="E736" s="239">
        <v>0</v>
      </c>
      <c r="F736" s="328">
        <v>0</v>
      </c>
      <c r="G736" s="328">
        <f>'Office Minor'!G575</f>
        <v>10312018</v>
      </c>
      <c r="H736" s="328">
        <v>0</v>
      </c>
    </row>
    <row r="737" spans="1:8" s="465" customFormat="1" ht="17.100000000000001" customHeight="1" x14ac:dyDescent="0.25">
      <c r="A737" s="505">
        <v>36</v>
      </c>
      <c r="B737" s="506" t="s">
        <v>97</v>
      </c>
      <c r="C737" s="64">
        <v>0</v>
      </c>
      <c r="D737" s="236">
        <v>0</v>
      </c>
      <c r="E737" s="236">
        <v>0</v>
      </c>
      <c r="F737" s="237">
        <v>0</v>
      </c>
      <c r="G737" s="237">
        <f>'Office Minor'!G590</f>
        <v>66168230.810000002</v>
      </c>
      <c r="H737" s="237">
        <v>0</v>
      </c>
    </row>
    <row r="738" spans="1:8" s="465" customFormat="1" ht="17.100000000000001" customHeight="1" x14ac:dyDescent="0.25">
      <c r="A738" s="505">
        <v>37</v>
      </c>
      <c r="B738" s="506" t="s">
        <v>89</v>
      </c>
      <c r="C738" s="64">
        <v>0</v>
      </c>
      <c r="D738" s="236">
        <v>0</v>
      </c>
      <c r="E738" s="241">
        <v>0</v>
      </c>
      <c r="F738" s="237">
        <v>0</v>
      </c>
      <c r="G738" s="237">
        <f>'Office Minor'!G608</f>
        <v>31812000</v>
      </c>
      <c r="H738" s="237">
        <v>0</v>
      </c>
    </row>
    <row r="739" spans="1:8" s="465" customFormat="1" ht="17.100000000000001" customHeight="1" x14ac:dyDescent="0.25">
      <c r="A739" s="505">
        <v>38</v>
      </c>
      <c r="B739" s="506" t="s">
        <v>119</v>
      </c>
      <c r="C739" s="64">
        <v>0</v>
      </c>
      <c r="D739" s="236">
        <v>0</v>
      </c>
      <c r="E739" s="236">
        <v>0</v>
      </c>
      <c r="F739" s="237">
        <v>0</v>
      </c>
      <c r="G739" s="509">
        <f>'Office Minor'!G620</f>
        <v>139069619</v>
      </c>
      <c r="H739" s="237">
        <v>0</v>
      </c>
    </row>
    <row r="740" spans="1:8" s="465" customFormat="1" ht="17.100000000000001" customHeight="1" x14ac:dyDescent="0.25">
      <c r="A740" s="505">
        <v>39</v>
      </c>
      <c r="B740" s="506" t="s">
        <v>126</v>
      </c>
      <c r="C740" s="64">
        <v>0</v>
      </c>
      <c r="D740" s="236">
        <v>0</v>
      </c>
      <c r="E740" s="236">
        <v>0</v>
      </c>
      <c r="F740" s="237">
        <v>0</v>
      </c>
      <c r="G740" s="237">
        <f>'Office Minor'!G631</f>
        <v>0</v>
      </c>
      <c r="H740" s="237">
        <v>0</v>
      </c>
    </row>
    <row r="741" spans="1:8" s="465" customFormat="1" ht="17.100000000000001" customHeight="1" x14ac:dyDescent="0.25">
      <c r="A741" s="505">
        <v>40</v>
      </c>
      <c r="B741" s="506" t="s">
        <v>388</v>
      </c>
      <c r="C741" s="64">
        <v>0</v>
      </c>
      <c r="D741" s="236">
        <v>0</v>
      </c>
      <c r="E741" s="236">
        <v>0</v>
      </c>
      <c r="F741" s="237">
        <v>0</v>
      </c>
      <c r="G741" s="237">
        <f>'Office Minor'!G646</f>
        <v>0</v>
      </c>
      <c r="H741" s="237">
        <v>0</v>
      </c>
    </row>
    <row r="742" spans="1:8" s="465" customFormat="1" ht="17.100000000000001" customHeight="1" x14ac:dyDescent="0.25">
      <c r="A742" s="505">
        <v>41</v>
      </c>
      <c r="B742" s="480" t="s">
        <v>375</v>
      </c>
      <c r="C742" s="64">
        <v>0</v>
      </c>
      <c r="D742" s="236">
        <v>0</v>
      </c>
      <c r="E742" s="236">
        <v>0</v>
      </c>
      <c r="F742" s="237">
        <v>0</v>
      </c>
      <c r="G742" s="237">
        <f>'Office Minor'!G696</f>
        <v>182746480</v>
      </c>
      <c r="H742" s="237">
        <v>0</v>
      </c>
    </row>
    <row r="743" spans="1:8" s="465" customFormat="1" ht="17.100000000000001" customHeight="1" x14ac:dyDescent="0.25">
      <c r="A743" s="505">
        <v>42</v>
      </c>
      <c r="B743" s="506" t="s">
        <v>98</v>
      </c>
      <c r="C743" s="64">
        <v>0</v>
      </c>
      <c r="D743" s="236">
        <v>0</v>
      </c>
      <c r="E743" s="236">
        <v>0</v>
      </c>
      <c r="F743" s="237">
        <v>0</v>
      </c>
      <c r="G743" s="237">
        <f>'Office Minor'!G663</f>
        <v>232171283</v>
      </c>
      <c r="H743" s="237">
        <v>0</v>
      </c>
    </row>
    <row r="744" spans="1:8" s="465" customFormat="1" ht="17.100000000000001" customHeight="1" x14ac:dyDescent="0.25">
      <c r="A744" s="505">
        <v>43</v>
      </c>
      <c r="B744" s="506" t="s">
        <v>99</v>
      </c>
      <c r="C744" s="64">
        <v>0</v>
      </c>
      <c r="D744" s="239">
        <v>0</v>
      </c>
      <c r="E744" s="239">
        <v>0</v>
      </c>
      <c r="F744" s="328">
        <v>0</v>
      </c>
      <c r="G744" s="510">
        <f>'Office Minor'!G719</f>
        <v>102366367.89</v>
      </c>
      <c r="H744" s="328">
        <v>0</v>
      </c>
    </row>
    <row r="745" spans="1:8" s="465" customFormat="1" ht="17.100000000000001" customHeight="1" x14ac:dyDescent="0.25">
      <c r="A745" s="505">
        <v>44</v>
      </c>
      <c r="B745" s="506" t="s">
        <v>90</v>
      </c>
      <c r="C745" s="64">
        <v>0</v>
      </c>
      <c r="D745" s="328">
        <v>0</v>
      </c>
      <c r="E745" s="328">
        <v>0</v>
      </c>
      <c r="F745" s="511">
        <v>0</v>
      </c>
      <c r="G745" s="512">
        <f>'Office Minor'!G737</f>
        <v>39468608</v>
      </c>
      <c r="H745" s="222">
        <v>0</v>
      </c>
    </row>
    <row r="746" spans="1:8" s="465" customFormat="1" ht="17.100000000000001" customHeight="1" x14ac:dyDescent="0.25">
      <c r="A746" s="505">
        <v>45</v>
      </c>
      <c r="B746" s="506" t="s">
        <v>94</v>
      </c>
      <c r="C746" s="64">
        <v>0</v>
      </c>
      <c r="D746" s="248">
        <v>0</v>
      </c>
      <c r="E746" s="237">
        <v>0</v>
      </c>
      <c r="F746" s="237">
        <v>0</v>
      </c>
      <c r="G746" s="241">
        <f>'Office Minor'!G756</f>
        <v>425856571</v>
      </c>
      <c r="H746" s="148"/>
    </row>
    <row r="747" spans="1:8" s="465" customFormat="1" ht="17.100000000000001" customHeight="1" x14ac:dyDescent="0.25">
      <c r="A747" s="505">
        <v>46</v>
      </c>
      <c r="B747" s="466" t="s">
        <v>404</v>
      </c>
      <c r="C747" s="64">
        <v>0</v>
      </c>
      <c r="D747" s="248">
        <v>0</v>
      </c>
      <c r="E747" s="237">
        <v>0</v>
      </c>
      <c r="F747" s="237">
        <v>0</v>
      </c>
      <c r="G747" s="241">
        <f>'Office Minor'!G680</f>
        <v>22629036</v>
      </c>
      <c r="H747" s="148">
        <v>0</v>
      </c>
    </row>
    <row r="748" spans="1:8" s="465" customFormat="1" ht="17.100000000000001" customHeight="1" x14ac:dyDescent="0.25">
      <c r="A748" s="505">
        <v>47</v>
      </c>
      <c r="B748" s="506" t="s">
        <v>154</v>
      </c>
      <c r="C748" s="64">
        <v>0</v>
      </c>
      <c r="D748" s="250">
        <v>0</v>
      </c>
      <c r="E748" s="243">
        <v>0</v>
      </c>
      <c r="F748" s="406">
        <v>0</v>
      </c>
      <c r="G748" s="223">
        <f>'Office Minor'!G765</f>
        <v>38902000</v>
      </c>
      <c r="H748" s="248">
        <v>0</v>
      </c>
    </row>
    <row r="749" spans="1:8" s="465" customFormat="1" ht="17.100000000000001" customHeight="1" x14ac:dyDescent="0.25">
      <c r="A749" s="505">
        <v>48</v>
      </c>
      <c r="B749" s="506" t="s">
        <v>115</v>
      </c>
      <c r="C749" s="64">
        <v>0</v>
      </c>
      <c r="D749" s="248">
        <v>0</v>
      </c>
      <c r="E749" s="236">
        <v>0</v>
      </c>
      <c r="F749" s="236">
        <v>0</v>
      </c>
      <c r="G749" s="222">
        <f>'Office Minor'!G782</f>
        <v>0</v>
      </c>
      <c r="H749" s="248">
        <v>0</v>
      </c>
    </row>
    <row r="750" spans="1:8" s="465" customFormat="1" ht="17.100000000000001" customHeight="1" x14ac:dyDescent="0.25">
      <c r="A750" s="505">
        <v>49</v>
      </c>
      <c r="B750" s="513" t="s">
        <v>82</v>
      </c>
      <c r="C750" s="64">
        <v>0</v>
      </c>
      <c r="D750" s="248">
        <v>0</v>
      </c>
      <c r="E750" s="236">
        <v>0</v>
      </c>
      <c r="F750" s="239">
        <v>0</v>
      </c>
      <c r="G750" s="416">
        <f>'Office Minor'!G808</f>
        <v>43421331</v>
      </c>
      <c r="H750" s="248">
        <v>0</v>
      </c>
    </row>
    <row r="751" spans="1:8" s="465" customFormat="1" ht="17.100000000000001" customHeight="1" x14ac:dyDescent="0.25">
      <c r="A751" s="1163" t="s">
        <v>49</v>
      </c>
      <c r="B751" s="1163"/>
      <c r="C751" s="64">
        <f>SUM(C702:C750)</f>
        <v>0</v>
      </c>
      <c r="D751" s="64">
        <f t="shared" ref="D751:H751" si="39">SUM(D702:D750)</f>
        <v>0</v>
      </c>
      <c r="E751" s="64">
        <f t="shared" si="39"/>
        <v>0</v>
      </c>
      <c r="F751" s="64">
        <f t="shared" si="39"/>
        <v>0</v>
      </c>
      <c r="G751" s="64">
        <f t="shared" si="39"/>
        <v>4511264649.6999998</v>
      </c>
      <c r="H751" s="64">
        <f t="shared" si="39"/>
        <v>0</v>
      </c>
    </row>
    <row r="752" spans="1:8" x14ac:dyDescent="0.25">
      <c r="A752" s="251"/>
      <c r="B752" s="251"/>
      <c r="C752" s="251"/>
      <c r="D752" s="251"/>
      <c r="E752" s="251"/>
      <c r="F752" s="251"/>
      <c r="G752" s="251"/>
      <c r="H752" s="251"/>
    </row>
    <row r="753" spans="1:11" ht="30.75" x14ac:dyDescent="0.25">
      <c r="A753" s="1184" t="s">
        <v>0</v>
      </c>
      <c r="B753" s="1184"/>
      <c r="C753" s="1184"/>
      <c r="D753" s="1184"/>
      <c r="E753" s="1184"/>
      <c r="F753" s="1184"/>
      <c r="G753" s="1184"/>
      <c r="H753" s="1184"/>
    </row>
    <row r="754" spans="1:11" ht="25.5" x14ac:dyDescent="0.25">
      <c r="A754" s="1185" t="s">
        <v>155</v>
      </c>
      <c r="B754" s="1185"/>
      <c r="C754" s="1185"/>
      <c r="D754" s="1185"/>
      <c r="E754" s="1185"/>
      <c r="F754" s="1185"/>
      <c r="G754" s="1185"/>
      <c r="H754" s="1185"/>
    </row>
    <row r="755" spans="1:11" ht="22.5" x14ac:dyDescent="0.25">
      <c r="A755" s="1180" t="str">
        <f>'Major Front'!A3:H3</f>
        <v>Financial Year 2022-23</v>
      </c>
      <c r="B755" s="1180"/>
      <c r="C755" s="1180"/>
      <c r="D755" s="1180"/>
      <c r="E755" s="1180"/>
      <c r="F755" s="1180"/>
      <c r="G755" s="1180"/>
      <c r="H755" s="1180"/>
    </row>
    <row r="756" spans="1:11" x14ac:dyDescent="0.25">
      <c r="A756" s="252"/>
      <c r="B756" s="252"/>
      <c r="C756" s="252"/>
      <c r="D756" s="252"/>
      <c r="E756" s="252"/>
      <c r="F756" s="252"/>
      <c r="G756" s="252"/>
      <c r="H756" s="252"/>
    </row>
    <row r="757" spans="1:11" s="465" customFormat="1" ht="17.100000000000001" customHeight="1" x14ac:dyDescent="0.25">
      <c r="A757" s="1167" t="s">
        <v>2</v>
      </c>
      <c r="B757" s="1169" t="s">
        <v>3</v>
      </c>
      <c r="C757" s="140" t="s">
        <v>4</v>
      </c>
      <c r="D757" s="140" t="s">
        <v>5</v>
      </c>
      <c r="E757" s="140" t="s">
        <v>6</v>
      </c>
      <c r="F757" s="140" t="s">
        <v>7</v>
      </c>
      <c r="G757" s="140" t="s">
        <v>8</v>
      </c>
      <c r="H757" s="140" t="s">
        <v>9</v>
      </c>
    </row>
    <row r="758" spans="1:11" s="465" customFormat="1" ht="17.100000000000001" customHeight="1" x14ac:dyDescent="0.25">
      <c r="A758" s="1181"/>
      <c r="B758" s="1182"/>
      <c r="C758" s="180" t="s">
        <v>10</v>
      </c>
      <c r="D758" s="180" t="s">
        <v>51</v>
      </c>
      <c r="E758" s="180"/>
      <c r="F758" s="180"/>
      <c r="G758" s="575" t="s">
        <v>631</v>
      </c>
      <c r="H758" s="180" t="s">
        <v>12</v>
      </c>
    </row>
    <row r="759" spans="1:11" s="625" customFormat="1" ht="17.100000000000001" customHeight="1" x14ac:dyDescent="0.25">
      <c r="A759" s="623">
        <v>1</v>
      </c>
      <c r="B759" s="624" t="s">
        <v>22</v>
      </c>
      <c r="C759" s="578">
        <f t="shared" ref="C759:H759" si="40">C11</f>
        <v>199</v>
      </c>
      <c r="D759" s="578">
        <f t="shared" si="40"/>
        <v>5443.1360999999997</v>
      </c>
      <c r="E759" s="881">
        <f>E11</f>
        <v>6503056.4699999997</v>
      </c>
      <c r="F759" s="881">
        <f>F11</f>
        <v>4552139529</v>
      </c>
      <c r="G759" s="881">
        <f>G11</f>
        <v>801408461</v>
      </c>
      <c r="H759" s="578">
        <f t="shared" si="40"/>
        <v>1110</v>
      </c>
    </row>
    <row r="760" spans="1:11" s="625" customFormat="1" ht="17.100000000000001" customHeight="1" x14ac:dyDescent="0.25">
      <c r="A760" s="623">
        <v>2</v>
      </c>
      <c r="B760" s="624" t="s">
        <v>23</v>
      </c>
      <c r="C760" s="578">
        <f t="shared" ref="C760:H760" si="41">C18</f>
        <v>1</v>
      </c>
      <c r="D760" s="578">
        <f t="shared" si="41"/>
        <v>31</v>
      </c>
      <c r="E760" s="578">
        <f t="shared" si="41"/>
        <v>6617.4</v>
      </c>
      <c r="F760" s="578">
        <f t="shared" si="41"/>
        <v>8768055</v>
      </c>
      <c r="G760" s="578">
        <f t="shared" si="41"/>
        <v>1138070</v>
      </c>
      <c r="H760" s="578">
        <f t="shared" si="41"/>
        <v>9</v>
      </c>
    </row>
    <row r="761" spans="1:11" s="625" customFormat="1" ht="17.100000000000001" customHeight="1" x14ac:dyDescent="0.25">
      <c r="A761" s="623">
        <v>3</v>
      </c>
      <c r="B761" s="196" t="s">
        <v>52</v>
      </c>
      <c r="C761" s="198">
        <f t="shared" ref="C761:H761" si="42">C26</f>
        <v>47</v>
      </c>
      <c r="D761" s="198">
        <f t="shared" si="42"/>
        <v>100.88999999999999</v>
      </c>
      <c r="E761" s="198">
        <f t="shared" si="42"/>
        <v>465352.24000000005</v>
      </c>
      <c r="F761" s="198">
        <f>F26</f>
        <v>302365580</v>
      </c>
      <c r="G761" s="198">
        <f t="shared" si="42"/>
        <v>51857896</v>
      </c>
      <c r="H761" s="198">
        <f t="shared" si="42"/>
        <v>295</v>
      </c>
    </row>
    <row r="762" spans="1:11" s="625" customFormat="1" ht="17.100000000000001" customHeight="1" x14ac:dyDescent="0.25">
      <c r="A762" s="623">
        <v>4</v>
      </c>
      <c r="B762" s="196" t="s">
        <v>53</v>
      </c>
      <c r="C762" s="196">
        <f t="shared" ref="C762:H762" si="43">C57</f>
        <v>65</v>
      </c>
      <c r="D762" s="196">
        <f t="shared" si="43"/>
        <v>140.53</v>
      </c>
      <c r="E762" s="196">
        <f t="shared" si="43"/>
        <v>17205869.313000001</v>
      </c>
      <c r="F762" s="196">
        <f t="shared" si="43"/>
        <v>2999477352.6300001</v>
      </c>
      <c r="G762" s="196">
        <f t="shared" si="43"/>
        <v>548574865</v>
      </c>
      <c r="H762" s="196">
        <f t="shared" si="43"/>
        <v>15190</v>
      </c>
      <c r="K762" s="29"/>
    </row>
    <row r="763" spans="1:11" s="625" customFormat="1" ht="17.100000000000001" customHeight="1" x14ac:dyDescent="0.25">
      <c r="A763" s="623">
        <v>5</v>
      </c>
      <c r="B763" s="196" t="s">
        <v>24</v>
      </c>
      <c r="C763" s="196">
        <f t="shared" ref="C763:H763" si="44">C71</f>
        <v>37</v>
      </c>
      <c r="D763" s="196">
        <f t="shared" si="44"/>
        <v>878.86750000000006</v>
      </c>
      <c r="E763" s="196">
        <f t="shared" si="44"/>
        <v>30565.629999999997</v>
      </c>
      <c r="F763" s="196">
        <f t="shared" si="44"/>
        <v>25985182.502139799</v>
      </c>
      <c r="G763" s="196">
        <f t="shared" si="44"/>
        <v>10109430.199999999</v>
      </c>
      <c r="H763" s="196">
        <f t="shared" si="44"/>
        <v>204</v>
      </c>
      <c r="K763" s="29"/>
    </row>
    <row r="764" spans="1:11" s="625" customFormat="1" ht="17.100000000000001" customHeight="1" x14ac:dyDescent="0.25">
      <c r="A764" s="623">
        <v>6</v>
      </c>
      <c r="B764" s="196" t="s">
        <v>170</v>
      </c>
      <c r="C764" s="196">
        <f t="shared" ref="C764:H764" si="45">C91</f>
        <v>277</v>
      </c>
      <c r="D764" s="196">
        <f t="shared" si="45"/>
        <v>4540.7699999999995</v>
      </c>
      <c r="E764" s="196">
        <f t="shared" si="45"/>
        <v>2994208.4371429994</v>
      </c>
      <c r="F764" s="196">
        <f t="shared" si="45"/>
        <v>1310807334.9143002</v>
      </c>
      <c r="G764" s="196">
        <f t="shared" si="45"/>
        <v>194248241.95000002</v>
      </c>
      <c r="H764" s="196">
        <f t="shared" si="45"/>
        <v>1509</v>
      </c>
      <c r="K764" s="29"/>
    </row>
    <row r="765" spans="1:11" s="625" customFormat="1" ht="17.100000000000001" customHeight="1" x14ac:dyDescent="0.25">
      <c r="A765" s="623">
        <v>7</v>
      </c>
      <c r="B765" s="196" t="s">
        <v>54</v>
      </c>
      <c r="C765" s="196">
        <f t="shared" ref="C765:H765" si="46">C98</f>
        <v>2</v>
      </c>
      <c r="D765" s="196">
        <f t="shared" si="46"/>
        <v>1.71</v>
      </c>
      <c r="E765" s="196">
        <f t="shared" si="46"/>
        <v>30.7</v>
      </c>
      <c r="F765" s="196">
        <f t="shared" si="46"/>
        <v>27630</v>
      </c>
      <c r="G765" s="196">
        <f t="shared" si="46"/>
        <v>40000</v>
      </c>
      <c r="H765" s="196">
        <f t="shared" si="46"/>
        <v>180</v>
      </c>
      <c r="K765" s="29"/>
    </row>
    <row r="766" spans="1:11" s="625" customFormat="1" ht="17.100000000000001" customHeight="1" x14ac:dyDescent="0.25">
      <c r="A766" s="623">
        <v>8</v>
      </c>
      <c r="B766" s="196" t="s">
        <v>55</v>
      </c>
      <c r="C766" s="196">
        <f t="shared" ref="C766:H766" si="47">C105</f>
        <v>32</v>
      </c>
      <c r="D766" s="196">
        <f t="shared" si="47"/>
        <v>35.130000000000003</v>
      </c>
      <c r="E766" s="196">
        <f t="shared" si="47"/>
        <v>45419.68</v>
      </c>
      <c r="F766" s="196">
        <f t="shared" si="47"/>
        <v>15442691.199999999</v>
      </c>
      <c r="G766" s="196">
        <f t="shared" si="47"/>
        <v>19088160</v>
      </c>
      <c r="H766" s="196">
        <f t="shared" si="47"/>
        <v>15358</v>
      </c>
      <c r="K766" s="29"/>
    </row>
    <row r="767" spans="1:11" s="625" customFormat="1" ht="17.100000000000001" customHeight="1" x14ac:dyDescent="0.25">
      <c r="A767" s="623">
        <v>9</v>
      </c>
      <c r="B767" s="196" t="s">
        <v>26</v>
      </c>
      <c r="C767" s="196">
        <f t="shared" ref="C767:H767" si="48">C119</f>
        <v>52</v>
      </c>
      <c r="D767" s="196">
        <f t="shared" si="48"/>
        <v>1609.07</v>
      </c>
      <c r="E767" s="196">
        <f t="shared" si="48"/>
        <v>811635.60999999987</v>
      </c>
      <c r="F767" s="196">
        <f t="shared" si="48"/>
        <v>1481778545.5</v>
      </c>
      <c r="G767" s="196">
        <f t="shared" si="48"/>
        <v>113100948.169</v>
      </c>
      <c r="H767" s="196">
        <f t="shared" si="48"/>
        <v>888</v>
      </c>
      <c r="K767" s="29"/>
    </row>
    <row r="768" spans="1:11" s="625" customFormat="1" ht="17.100000000000001" customHeight="1" x14ac:dyDescent="0.25">
      <c r="A768" s="623">
        <v>10</v>
      </c>
      <c r="B768" s="196" t="s">
        <v>40</v>
      </c>
      <c r="C768" s="196">
        <f t="shared" ref="C768:H768" si="49">C140</f>
        <v>1940</v>
      </c>
      <c r="D768" s="196">
        <f t="shared" si="49"/>
        <v>26514.681799999998</v>
      </c>
      <c r="E768" s="196">
        <f t="shared" si="49"/>
        <v>8948887.8178000003</v>
      </c>
      <c r="F768" s="196">
        <f t="shared" si="49"/>
        <v>4295838192.6890001</v>
      </c>
      <c r="G768" s="196">
        <f t="shared" si="49"/>
        <v>611816024.05000007</v>
      </c>
      <c r="H768" s="196">
        <f t="shared" si="49"/>
        <v>8365</v>
      </c>
      <c r="K768" s="29"/>
    </row>
    <row r="769" spans="1:11" s="625" customFormat="1" ht="17.100000000000001" customHeight="1" x14ac:dyDescent="0.25">
      <c r="A769" s="623">
        <v>11</v>
      </c>
      <c r="B769" s="196" t="s">
        <v>27</v>
      </c>
      <c r="C769" s="196">
        <f t="shared" ref="C769:H769" si="50">C147</f>
        <v>3</v>
      </c>
      <c r="D769" s="196">
        <f t="shared" si="50"/>
        <v>59.987299999999998</v>
      </c>
      <c r="E769" s="196">
        <f t="shared" si="50"/>
        <v>0</v>
      </c>
      <c r="F769" s="196">
        <f t="shared" si="50"/>
        <v>0</v>
      </c>
      <c r="G769" s="196">
        <f t="shared" si="50"/>
        <v>55000</v>
      </c>
      <c r="H769" s="196">
        <f t="shared" si="50"/>
        <v>0</v>
      </c>
      <c r="K769" s="29"/>
    </row>
    <row r="770" spans="1:11" s="625" customFormat="1" ht="17.100000000000001" customHeight="1" x14ac:dyDescent="0.25">
      <c r="A770" s="623">
        <v>12</v>
      </c>
      <c r="B770" s="196" t="s">
        <v>56</v>
      </c>
      <c r="C770" s="196">
        <f t="shared" ref="C770:H770" si="51">C158</f>
        <v>18</v>
      </c>
      <c r="D770" s="196">
        <f t="shared" si="51"/>
        <v>200.42999999999998</v>
      </c>
      <c r="E770" s="196">
        <f t="shared" si="51"/>
        <v>108139.61</v>
      </c>
      <c r="F770" s="196">
        <f t="shared" si="51"/>
        <v>64356810</v>
      </c>
      <c r="G770" s="196">
        <f t="shared" si="51"/>
        <v>4467733</v>
      </c>
      <c r="H770" s="196">
        <f t="shared" si="51"/>
        <v>31</v>
      </c>
      <c r="K770" s="29"/>
    </row>
    <row r="771" spans="1:11" s="625" customFormat="1" ht="17.100000000000001" customHeight="1" x14ac:dyDescent="0.25">
      <c r="A771" s="623">
        <v>13</v>
      </c>
      <c r="B771" s="626" t="s">
        <v>31</v>
      </c>
      <c r="C771" s="196">
        <f t="shared" ref="C771:H771" si="52">C166</f>
        <v>1</v>
      </c>
      <c r="D771" s="196">
        <f t="shared" si="52"/>
        <v>0</v>
      </c>
      <c r="E771" s="196">
        <f t="shared" si="52"/>
        <v>24.99</v>
      </c>
      <c r="F771" s="196">
        <f t="shared" si="52"/>
        <v>3748.5</v>
      </c>
      <c r="G771" s="196">
        <f t="shared" si="52"/>
        <v>625000</v>
      </c>
      <c r="H771" s="196">
        <f t="shared" si="52"/>
        <v>5</v>
      </c>
      <c r="K771" s="29"/>
    </row>
    <row r="772" spans="1:11" s="625" customFormat="1" ht="17.100000000000001" customHeight="1" x14ac:dyDescent="0.25">
      <c r="A772" s="623">
        <v>14</v>
      </c>
      <c r="B772" s="196" t="s">
        <v>57</v>
      </c>
      <c r="C772" s="196">
        <f t="shared" ref="C772:H772" si="53">C199</f>
        <v>2159</v>
      </c>
      <c r="D772" s="196">
        <f t="shared" si="53"/>
        <v>4518.2011000000011</v>
      </c>
      <c r="E772" s="196">
        <f t="shared" si="53"/>
        <v>9326832.3099999987</v>
      </c>
      <c r="F772" s="196">
        <f t="shared" si="53"/>
        <v>19569259414.700001</v>
      </c>
      <c r="G772" s="196">
        <f t="shared" si="53"/>
        <v>3338246039.4799995</v>
      </c>
      <c r="H772" s="196">
        <f t="shared" si="53"/>
        <v>14007</v>
      </c>
      <c r="K772" s="29"/>
    </row>
    <row r="773" spans="1:11" s="625" customFormat="1" ht="17.100000000000001" customHeight="1" x14ac:dyDescent="0.25">
      <c r="A773" s="623">
        <v>15</v>
      </c>
      <c r="B773" s="196" t="s">
        <v>30</v>
      </c>
      <c r="C773" s="196">
        <f t="shared" ref="C773:H773" si="54">C213</f>
        <v>98</v>
      </c>
      <c r="D773" s="196">
        <f t="shared" si="54"/>
        <v>6859.24</v>
      </c>
      <c r="E773" s="196">
        <f t="shared" si="54"/>
        <v>5260430.38</v>
      </c>
      <c r="F773" s="196">
        <f t="shared" si="54"/>
        <v>3573393826.8000002</v>
      </c>
      <c r="G773" s="196">
        <f t="shared" si="54"/>
        <v>828395500</v>
      </c>
      <c r="H773" s="196">
        <f t="shared" si="54"/>
        <v>945</v>
      </c>
      <c r="K773" s="29"/>
    </row>
    <row r="774" spans="1:11" s="625" customFormat="1" ht="17.100000000000001" customHeight="1" x14ac:dyDescent="0.25">
      <c r="A774" s="623">
        <v>16</v>
      </c>
      <c r="B774" s="196" t="s">
        <v>398</v>
      </c>
      <c r="C774" s="196">
        <f t="shared" ref="C774:H774" si="55">C220</f>
        <v>1</v>
      </c>
      <c r="D774" s="196">
        <f t="shared" si="55"/>
        <v>1.8353999999999999</v>
      </c>
      <c r="E774" s="196">
        <f t="shared" si="55"/>
        <v>30428.170000000002</v>
      </c>
      <c r="F774" s="196">
        <f t="shared" si="55"/>
        <v>10870084.050000001</v>
      </c>
      <c r="G774" s="196">
        <f t="shared" si="55"/>
        <v>1617507.7</v>
      </c>
      <c r="H774" s="196">
        <f t="shared" si="55"/>
        <v>5</v>
      </c>
      <c r="K774" s="29"/>
    </row>
    <row r="775" spans="1:11" s="625" customFormat="1" ht="17.100000000000001" customHeight="1" x14ac:dyDescent="0.25">
      <c r="A775" s="623">
        <v>17</v>
      </c>
      <c r="B775" s="196" t="s">
        <v>58</v>
      </c>
      <c r="C775" s="198">
        <f t="shared" ref="C775:H775" si="56">C266</f>
        <v>156</v>
      </c>
      <c r="D775" s="198">
        <f t="shared" si="56"/>
        <v>84947.767999999996</v>
      </c>
      <c r="E775" s="198">
        <f t="shared" si="56"/>
        <v>22277196.236099999</v>
      </c>
      <c r="F775" s="198">
        <f t="shared" si="56"/>
        <v>7261385070.6189995</v>
      </c>
      <c r="G775" s="198">
        <f t="shared" si="56"/>
        <v>1922661280.5999999</v>
      </c>
      <c r="H775" s="198">
        <f t="shared" si="56"/>
        <v>8397</v>
      </c>
      <c r="K775" s="29"/>
    </row>
    <row r="776" spans="1:11" s="625" customFormat="1" ht="17.100000000000001" customHeight="1" x14ac:dyDescent="0.25">
      <c r="A776" s="623">
        <v>18</v>
      </c>
      <c r="B776" s="196" t="s">
        <v>59</v>
      </c>
      <c r="C776" s="198">
        <f t="shared" ref="C776:H776" si="57">C291</f>
        <v>440</v>
      </c>
      <c r="D776" s="198">
        <f t="shared" si="57"/>
        <v>9894.24</v>
      </c>
      <c r="E776" s="198">
        <f t="shared" si="57"/>
        <v>14333874.950000001</v>
      </c>
      <c r="F776" s="198">
        <f t="shared" si="57"/>
        <v>5187301713.4785995</v>
      </c>
      <c r="G776" s="198">
        <f t="shared" si="57"/>
        <v>1333376669.3</v>
      </c>
      <c r="H776" s="198">
        <f t="shared" si="57"/>
        <v>3308</v>
      </c>
      <c r="K776" s="29"/>
    </row>
    <row r="777" spans="1:11" s="625" customFormat="1" ht="17.100000000000001" customHeight="1" x14ac:dyDescent="0.25">
      <c r="A777" s="623">
        <v>19</v>
      </c>
      <c r="B777" s="196" t="s">
        <v>60</v>
      </c>
      <c r="C777" s="198">
        <f t="shared" ref="C777:H777" si="58">C304</f>
        <v>361</v>
      </c>
      <c r="D777" s="198">
        <f t="shared" si="58"/>
        <v>1956.57</v>
      </c>
      <c r="E777" s="198">
        <f t="shared" si="58"/>
        <v>4449671.5</v>
      </c>
      <c r="F777" s="198">
        <f t="shared" si="58"/>
        <v>5189674760</v>
      </c>
      <c r="G777" s="198">
        <f t="shared" si="58"/>
        <v>867073913.29999995</v>
      </c>
      <c r="H777" s="198">
        <f t="shared" si="58"/>
        <v>5413</v>
      </c>
      <c r="K777" s="29"/>
    </row>
    <row r="778" spans="1:11" s="625" customFormat="1" ht="17.100000000000001" customHeight="1" x14ac:dyDescent="0.25">
      <c r="A778" s="623">
        <v>20</v>
      </c>
      <c r="B778" s="196" t="s">
        <v>61</v>
      </c>
      <c r="C778" s="197">
        <f t="shared" ref="C778:H778" si="59">C337</f>
        <v>1666</v>
      </c>
      <c r="D778" s="197">
        <f t="shared" si="59"/>
        <v>2871.0271000000007</v>
      </c>
      <c r="E778" s="197">
        <f t="shared" si="59"/>
        <v>12875309.16</v>
      </c>
      <c r="F778" s="197">
        <f t="shared" si="59"/>
        <v>23109416235.261002</v>
      </c>
      <c r="G778" s="197">
        <f t="shared" si="59"/>
        <v>3171891893.1300001</v>
      </c>
      <c r="H778" s="197">
        <f t="shared" si="59"/>
        <v>23647</v>
      </c>
      <c r="K778" s="29"/>
    </row>
    <row r="779" spans="1:11" s="625" customFormat="1" ht="17.100000000000001" customHeight="1" x14ac:dyDescent="0.25">
      <c r="A779" s="623">
        <v>21</v>
      </c>
      <c r="B779" s="196" t="s">
        <v>62</v>
      </c>
      <c r="C779" s="196">
        <f t="shared" ref="C779:H779" si="60">C388</f>
        <v>6000</v>
      </c>
      <c r="D779" s="196">
        <f t="shared" si="60"/>
        <v>6723.7407999999987</v>
      </c>
      <c r="E779" s="196">
        <f t="shared" si="60"/>
        <v>128703892.33999997</v>
      </c>
      <c r="F779" s="196">
        <f t="shared" si="60"/>
        <v>25059176570.050003</v>
      </c>
      <c r="G779" s="196">
        <f t="shared" si="60"/>
        <v>5429058604.4499998</v>
      </c>
      <c r="H779" s="196">
        <f t="shared" si="60"/>
        <v>56063</v>
      </c>
      <c r="K779" s="29"/>
    </row>
    <row r="780" spans="1:11" s="625" customFormat="1" ht="17.100000000000001" customHeight="1" x14ac:dyDescent="0.25">
      <c r="A780" s="623">
        <v>22</v>
      </c>
      <c r="B780" s="196" t="s">
        <v>158</v>
      </c>
      <c r="C780" s="196">
        <f t="shared" ref="C780:H780" si="61">C399</f>
        <v>45</v>
      </c>
      <c r="D780" s="196">
        <f t="shared" si="61"/>
        <v>233.60999999999999</v>
      </c>
      <c r="E780" s="196">
        <f t="shared" si="61"/>
        <v>38786.279999999992</v>
      </c>
      <c r="F780" s="196">
        <f t="shared" si="61"/>
        <v>77535175.219999999</v>
      </c>
      <c r="G780" s="196">
        <f t="shared" si="61"/>
        <v>28154308.719999999</v>
      </c>
      <c r="H780" s="196">
        <f t="shared" si="61"/>
        <v>197</v>
      </c>
      <c r="K780" s="29"/>
    </row>
    <row r="781" spans="1:11" s="625" customFormat="1" ht="17.100000000000001" customHeight="1" x14ac:dyDescent="0.25">
      <c r="A781" s="623">
        <v>23</v>
      </c>
      <c r="B781" s="196" t="s">
        <v>63</v>
      </c>
      <c r="C781" s="196">
        <f t="shared" ref="C781:H781" si="62">C406</f>
        <v>4</v>
      </c>
      <c r="D781" s="196">
        <f t="shared" si="62"/>
        <v>972.17000000000007</v>
      </c>
      <c r="E781" s="196">
        <f t="shared" si="62"/>
        <v>0</v>
      </c>
      <c r="F781" s="196">
        <f t="shared" si="62"/>
        <v>0</v>
      </c>
      <c r="G781" s="196">
        <f t="shared" si="62"/>
        <v>62430</v>
      </c>
      <c r="H781" s="196">
        <f t="shared" si="62"/>
        <v>0</v>
      </c>
      <c r="K781" s="29"/>
    </row>
    <row r="782" spans="1:11" s="625" customFormat="1" ht="17.100000000000001" customHeight="1" x14ac:dyDescent="0.25">
      <c r="A782" s="623">
        <v>24</v>
      </c>
      <c r="B782" s="196" t="s">
        <v>64</v>
      </c>
      <c r="C782" s="196">
        <f t="shared" ref="C782:H782" si="63">C432</f>
        <v>6</v>
      </c>
      <c r="D782" s="196">
        <f t="shared" si="63"/>
        <v>5</v>
      </c>
      <c r="E782" s="196">
        <f t="shared" si="63"/>
        <v>88154517.175999969</v>
      </c>
      <c r="F782" s="196">
        <f t="shared" si="63"/>
        <v>2314794993.9119997</v>
      </c>
      <c r="G782" s="196">
        <f t="shared" si="63"/>
        <v>224529580.39999998</v>
      </c>
      <c r="H782" s="196">
        <f t="shared" si="63"/>
        <v>4527</v>
      </c>
      <c r="K782" s="29"/>
    </row>
    <row r="783" spans="1:11" s="625" customFormat="1" ht="17.100000000000001" customHeight="1" x14ac:dyDescent="0.25">
      <c r="A783" s="623">
        <v>25</v>
      </c>
      <c r="B783" s="627" t="s">
        <v>65</v>
      </c>
      <c r="C783" s="196">
        <f t="shared" ref="C783:H783" si="64">C449</f>
        <v>29</v>
      </c>
      <c r="D783" s="196">
        <f t="shared" si="64"/>
        <v>32</v>
      </c>
      <c r="E783" s="196">
        <f t="shared" si="64"/>
        <v>869209.33000000007</v>
      </c>
      <c r="F783" s="196">
        <f t="shared" si="64"/>
        <v>165889216</v>
      </c>
      <c r="G783" s="196">
        <f t="shared" si="64"/>
        <v>29138841</v>
      </c>
      <c r="H783" s="196">
        <f t="shared" si="64"/>
        <v>305</v>
      </c>
      <c r="K783" s="29"/>
    </row>
    <row r="784" spans="1:11" s="625" customFormat="1" ht="17.100000000000001" customHeight="1" x14ac:dyDescent="0.25">
      <c r="A784" s="623">
        <v>26</v>
      </c>
      <c r="B784" s="627" t="s">
        <v>37</v>
      </c>
      <c r="C784" s="196">
        <f t="shared" ref="C784:H784" si="65">C465</f>
        <v>124</v>
      </c>
      <c r="D784" s="196">
        <f t="shared" si="65"/>
        <v>1188.6643999999999</v>
      </c>
      <c r="E784" s="196">
        <f t="shared" si="65"/>
        <v>3293695.62</v>
      </c>
      <c r="F784" s="196">
        <f t="shared" si="65"/>
        <v>876656793.79999995</v>
      </c>
      <c r="G784" s="196">
        <f t="shared" si="65"/>
        <v>165382599.25</v>
      </c>
      <c r="H784" s="196">
        <f t="shared" si="65"/>
        <v>1156</v>
      </c>
      <c r="K784" s="29"/>
    </row>
    <row r="785" spans="1:11" s="625" customFormat="1" ht="17.100000000000001" customHeight="1" x14ac:dyDescent="0.25">
      <c r="A785" s="623">
        <v>27</v>
      </c>
      <c r="B785" s="627" t="s">
        <v>66</v>
      </c>
      <c r="C785" s="196">
        <f t="shared" ref="C785:H785" si="66">C484</f>
        <v>50</v>
      </c>
      <c r="D785" s="196">
        <f t="shared" si="66"/>
        <v>1024.6600000000001</v>
      </c>
      <c r="E785" s="196">
        <f t="shared" si="66"/>
        <v>1988377.3824100001</v>
      </c>
      <c r="F785" s="196">
        <f t="shared" si="66"/>
        <v>559996868.6500001</v>
      </c>
      <c r="G785" s="196">
        <f t="shared" si="66"/>
        <v>108273658.7</v>
      </c>
      <c r="H785" s="196">
        <f t="shared" si="66"/>
        <v>20662</v>
      </c>
      <c r="K785" s="29"/>
    </row>
    <row r="786" spans="1:11" s="625" customFormat="1" ht="17.100000000000001" customHeight="1" x14ac:dyDescent="0.25">
      <c r="A786" s="623">
        <v>28</v>
      </c>
      <c r="B786" s="627" t="s">
        <v>38</v>
      </c>
      <c r="C786" s="196">
        <f t="shared" ref="C786:H786" si="67">C492</f>
        <v>8</v>
      </c>
      <c r="D786" s="196">
        <f t="shared" si="67"/>
        <v>201.53</v>
      </c>
      <c r="E786" s="196">
        <f t="shared" si="67"/>
        <v>49164.7</v>
      </c>
      <c r="F786" s="196">
        <f t="shared" si="67"/>
        <v>74496071.040000007</v>
      </c>
      <c r="G786" s="196">
        <f t="shared" si="67"/>
        <v>6825313</v>
      </c>
      <c r="H786" s="196">
        <f t="shared" si="67"/>
        <v>237</v>
      </c>
      <c r="K786" s="29"/>
    </row>
    <row r="787" spans="1:11" s="625" customFormat="1" ht="17.100000000000001" customHeight="1" x14ac:dyDescent="0.25">
      <c r="A787" s="623">
        <v>29</v>
      </c>
      <c r="B787" s="196" t="s">
        <v>67</v>
      </c>
      <c r="C787" s="198">
        <f t="shared" ref="C787" si="68">C508</f>
        <v>33</v>
      </c>
      <c r="D787" s="198">
        <f t="shared" ref="D787:H787" si="69">D508</f>
        <v>617.09169999999995</v>
      </c>
      <c r="E787" s="198">
        <f t="shared" si="69"/>
        <v>341408.42999999993</v>
      </c>
      <c r="F787" s="198">
        <f t="shared" si="69"/>
        <v>93850692.450000003</v>
      </c>
      <c r="G787" s="198">
        <f t="shared" si="69"/>
        <v>30925807.800000001</v>
      </c>
      <c r="H787" s="198">
        <f t="shared" si="69"/>
        <v>397</v>
      </c>
      <c r="K787" s="29"/>
    </row>
    <row r="788" spans="1:11" s="625" customFormat="1" ht="17.100000000000001" customHeight="1" x14ac:dyDescent="0.25">
      <c r="A788" s="623">
        <v>30</v>
      </c>
      <c r="B788" s="196" t="s">
        <v>39</v>
      </c>
      <c r="C788" s="198">
        <f>C538</f>
        <v>660</v>
      </c>
      <c r="D788" s="198">
        <f t="shared" ref="D788:H788" si="70">D538</f>
        <v>3707.29</v>
      </c>
      <c r="E788" s="198">
        <f t="shared" si="70"/>
        <v>3301070.1466700006</v>
      </c>
      <c r="F788" s="198">
        <f t="shared" si="70"/>
        <v>1719305894.4666998</v>
      </c>
      <c r="G788" s="198">
        <f t="shared" si="70"/>
        <v>265598421.88</v>
      </c>
      <c r="H788" s="198">
        <f t="shared" si="70"/>
        <v>4298</v>
      </c>
      <c r="K788" s="29"/>
    </row>
    <row r="789" spans="1:11" s="625" customFormat="1" ht="17.100000000000001" customHeight="1" x14ac:dyDescent="0.25">
      <c r="A789" s="623">
        <v>31</v>
      </c>
      <c r="B789" s="627" t="s">
        <v>68</v>
      </c>
      <c r="C789" s="196">
        <f t="shared" ref="C789" si="71">C546</f>
        <v>174</v>
      </c>
      <c r="D789" s="196">
        <f t="shared" ref="D789:H789" si="72">D546</f>
        <v>189.41</v>
      </c>
      <c r="E789" s="196">
        <f t="shared" si="72"/>
        <v>2795284.06</v>
      </c>
      <c r="F789" s="196">
        <f t="shared" si="72"/>
        <v>350214940.30000001</v>
      </c>
      <c r="G789" s="196">
        <f t="shared" si="72"/>
        <v>137282328</v>
      </c>
      <c r="H789" s="196">
        <f t="shared" si="72"/>
        <v>695</v>
      </c>
      <c r="K789" s="29"/>
    </row>
    <row r="790" spans="1:11" s="625" customFormat="1" ht="17.100000000000001" customHeight="1" x14ac:dyDescent="0.25">
      <c r="A790" s="623">
        <v>32</v>
      </c>
      <c r="B790" s="196" t="s">
        <v>69</v>
      </c>
      <c r="C790" s="196">
        <f t="shared" ref="C790" si="73">C552</f>
        <v>0</v>
      </c>
      <c r="D790" s="196">
        <f t="shared" ref="D790:H790" si="74">D552</f>
        <v>0</v>
      </c>
      <c r="E790" s="196">
        <f t="shared" si="74"/>
        <v>0</v>
      </c>
      <c r="F790" s="196">
        <f t="shared" si="74"/>
        <v>0</v>
      </c>
      <c r="G790" s="196">
        <f t="shared" si="74"/>
        <v>0</v>
      </c>
      <c r="H790" s="196">
        <f t="shared" si="74"/>
        <v>0</v>
      </c>
      <c r="K790" s="29"/>
    </row>
    <row r="791" spans="1:11" s="625" customFormat="1" ht="17.100000000000001" customHeight="1" x14ac:dyDescent="0.25">
      <c r="A791" s="623">
        <v>33</v>
      </c>
      <c r="B791" s="196" t="s">
        <v>70</v>
      </c>
      <c r="C791" s="196">
        <f t="shared" ref="C791" si="75">C576</f>
        <v>1067</v>
      </c>
      <c r="D791" s="196">
        <f t="shared" ref="D791:H791" si="76">D576</f>
        <v>4958.2933000000003</v>
      </c>
      <c r="E791" s="196">
        <f t="shared" si="76"/>
        <v>10443925.206470599</v>
      </c>
      <c r="F791" s="196">
        <f t="shared" si="76"/>
        <v>8321904198</v>
      </c>
      <c r="G791" s="196">
        <f t="shared" si="76"/>
        <v>2404563108.1999998</v>
      </c>
      <c r="H791" s="196">
        <f t="shared" si="76"/>
        <v>47001</v>
      </c>
      <c r="K791" s="29"/>
    </row>
    <row r="792" spans="1:11" s="625" customFormat="1" ht="17.100000000000001" customHeight="1" x14ac:dyDescent="0.25">
      <c r="A792" s="623">
        <v>34</v>
      </c>
      <c r="B792" s="196" t="s">
        <v>71</v>
      </c>
      <c r="C792" s="196">
        <f t="shared" ref="C792:H792" si="77">C584</f>
        <v>225</v>
      </c>
      <c r="D792" s="196">
        <f t="shared" si="77"/>
        <v>276.40999999999997</v>
      </c>
      <c r="E792" s="196">
        <f t="shared" si="77"/>
        <v>467201.52</v>
      </c>
      <c r="F792" s="196">
        <f t="shared" si="77"/>
        <v>754322904.74250257</v>
      </c>
      <c r="G792" s="196">
        <f t="shared" si="77"/>
        <v>157903000</v>
      </c>
      <c r="H792" s="196">
        <f t="shared" si="77"/>
        <v>2028</v>
      </c>
      <c r="K792" s="29"/>
    </row>
    <row r="793" spans="1:11" s="625" customFormat="1" ht="17.100000000000001" customHeight="1" x14ac:dyDescent="0.25">
      <c r="A793" s="623">
        <v>35</v>
      </c>
      <c r="B793" s="196" t="s">
        <v>43</v>
      </c>
      <c r="C793" s="196">
        <f>C608</f>
        <v>314</v>
      </c>
      <c r="D793" s="196">
        <f t="shared" ref="D793:H793" si="78">D608</f>
        <v>2347.2139999999999</v>
      </c>
      <c r="E793" s="196">
        <f t="shared" si="78"/>
        <v>3902238.3</v>
      </c>
      <c r="F793" s="196">
        <f t="shared" si="78"/>
        <v>2029904013.79</v>
      </c>
      <c r="G793" s="196">
        <f t="shared" si="78"/>
        <v>277671463.64999998</v>
      </c>
      <c r="H793" s="196">
        <f t="shared" si="78"/>
        <v>1043</v>
      </c>
      <c r="K793" s="29"/>
    </row>
    <row r="794" spans="1:11" s="625" customFormat="1" ht="17.100000000000001" customHeight="1" x14ac:dyDescent="0.25">
      <c r="A794" s="623">
        <v>36</v>
      </c>
      <c r="B794" s="196" t="s">
        <v>72</v>
      </c>
      <c r="C794" s="196">
        <f t="shared" ref="C794" si="79">C617</f>
        <v>13</v>
      </c>
      <c r="D794" s="196">
        <f t="shared" ref="D794:H794" si="80">D617</f>
        <v>33.15</v>
      </c>
      <c r="E794" s="196">
        <f t="shared" si="80"/>
        <v>7751.12</v>
      </c>
      <c r="F794" s="196">
        <f t="shared" si="80"/>
        <v>15502240</v>
      </c>
      <c r="G794" s="196">
        <f t="shared" si="80"/>
        <v>2844588.8200000003</v>
      </c>
      <c r="H794" s="196">
        <f t="shared" si="80"/>
        <v>30</v>
      </c>
      <c r="K794" s="29"/>
    </row>
    <row r="795" spans="1:11" s="625" customFormat="1" ht="17.100000000000001" customHeight="1" x14ac:dyDescent="0.25">
      <c r="A795" s="623">
        <v>37</v>
      </c>
      <c r="B795" s="196" t="s">
        <v>45</v>
      </c>
      <c r="C795" s="196">
        <f>C637</f>
        <v>177</v>
      </c>
      <c r="D795" s="196">
        <f t="shared" ref="D795:G795" si="81">D637</f>
        <v>6525.4900000000007</v>
      </c>
      <c r="E795" s="196">
        <f t="shared" si="81"/>
        <v>1961734.32</v>
      </c>
      <c r="F795" s="198">
        <f>F637</f>
        <v>2653097685.5</v>
      </c>
      <c r="G795" s="196">
        <f t="shared" si="81"/>
        <v>205759082.25</v>
      </c>
      <c r="H795" s="196">
        <f>H637</f>
        <v>2492</v>
      </c>
      <c r="K795" s="29"/>
    </row>
    <row r="796" spans="1:11" s="625" customFormat="1" ht="17.100000000000001" customHeight="1" x14ac:dyDescent="0.25">
      <c r="A796" s="196"/>
      <c r="B796" s="196" t="s">
        <v>74</v>
      </c>
      <c r="C796" s="196"/>
      <c r="D796" s="196">
        <f t="shared" ref="D796:H796" si="82">D697</f>
        <v>0</v>
      </c>
      <c r="E796" s="196">
        <f t="shared" si="82"/>
        <v>0</v>
      </c>
      <c r="F796" s="196">
        <f t="shared" si="82"/>
        <v>0</v>
      </c>
      <c r="G796" s="196">
        <f t="shared" si="82"/>
        <v>1471258702.76</v>
      </c>
      <c r="H796" s="196">
        <f t="shared" si="82"/>
        <v>0</v>
      </c>
      <c r="K796" s="29"/>
    </row>
    <row r="797" spans="1:11" s="625" customFormat="1" ht="17.100000000000001" customHeight="1" x14ac:dyDescent="0.25">
      <c r="A797" s="196"/>
      <c r="B797" s="196" t="s">
        <v>48</v>
      </c>
      <c r="C797" s="198">
        <f>C715</f>
        <v>0</v>
      </c>
      <c r="D797" s="198">
        <f t="shared" ref="D797:H797" si="83">D715</f>
        <v>0</v>
      </c>
      <c r="E797" s="198">
        <f t="shared" si="83"/>
        <v>0</v>
      </c>
      <c r="F797" s="198">
        <f t="shared" si="83"/>
        <v>0</v>
      </c>
      <c r="G797" s="198">
        <f>G751</f>
        <v>4511264649.6999998</v>
      </c>
      <c r="H797" s="198">
        <f t="shared" si="83"/>
        <v>0</v>
      </c>
      <c r="K797" s="29"/>
    </row>
    <row r="798" spans="1:11" s="465" customFormat="1" ht="17.100000000000001" customHeight="1" x14ac:dyDescent="0.25">
      <c r="A798" s="1187" t="s">
        <v>49</v>
      </c>
      <c r="B798" s="1188"/>
      <c r="C798" s="622">
        <f>SUM(C759:C797)</f>
        <v>16484</v>
      </c>
      <c r="D798" s="622">
        <f t="shared" ref="D798:H798" si="84">SUM(D759:D797)</f>
        <v>179640.80849999998</v>
      </c>
      <c r="E798" s="622">
        <f t="shared" si="84"/>
        <v>351991806.53559351</v>
      </c>
      <c r="F798" s="622">
        <f t="shared" si="84"/>
        <v>124024940014.76526</v>
      </c>
      <c r="G798" s="622">
        <f t="shared" si="84"/>
        <v>29276289121.459003</v>
      </c>
      <c r="H798" s="622">
        <f t="shared" si="84"/>
        <v>239997</v>
      </c>
      <c r="K798" s="29"/>
    </row>
  </sheetData>
  <mergeCells count="167">
    <mergeCell ref="A798:B798"/>
    <mergeCell ref="A122:H122"/>
    <mergeCell ref="A645:H645"/>
    <mergeCell ref="A699:H699"/>
    <mergeCell ref="A467:H467"/>
    <mergeCell ref="A494:H494"/>
    <mergeCell ref="A540:H540"/>
    <mergeCell ref="A548:H548"/>
    <mergeCell ref="A554:H554"/>
    <mergeCell ref="A578:H578"/>
    <mergeCell ref="A586:H586"/>
    <mergeCell ref="A610:H610"/>
    <mergeCell ref="A619:H619"/>
    <mergeCell ref="B541:B542"/>
    <mergeCell ref="A546:B546"/>
    <mergeCell ref="A158:B158"/>
    <mergeCell ref="A170:A171"/>
    <mergeCell ref="B170:B171"/>
    <mergeCell ref="A199:B199"/>
    <mergeCell ref="A123:A124"/>
    <mergeCell ref="B123:B124"/>
    <mergeCell ref="A140:B140"/>
    <mergeCell ref="A142:H142"/>
    <mergeCell ref="A143:A144"/>
    <mergeCell ref="B143:B144"/>
    <mergeCell ref="A1:H1"/>
    <mergeCell ref="A2:H2"/>
    <mergeCell ref="A3:H3"/>
    <mergeCell ref="A21:A22"/>
    <mergeCell ref="B21:B22"/>
    <mergeCell ref="A26:B26"/>
    <mergeCell ref="A29:A30"/>
    <mergeCell ref="B29:B30"/>
    <mergeCell ref="A57:B57"/>
    <mergeCell ref="A4:H4"/>
    <mergeCell ref="A5:A6"/>
    <mergeCell ref="B5:B6"/>
    <mergeCell ref="A11:B11"/>
    <mergeCell ref="A71:B71"/>
    <mergeCell ref="A73:H73"/>
    <mergeCell ref="A74:A75"/>
    <mergeCell ref="B74:B75"/>
    <mergeCell ref="A59:H59"/>
    <mergeCell ref="A13:H13"/>
    <mergeCell ref="A14:A15"/>
    <mergeCell ref="B14:B15"/>
    <mergeCell ref="A18:B18"/>
    <mergeCell ref="A60:A61"/>
    <mergeCell ref="A147:B147"/>
    <mergeCell ref="A162:A163"/>
    <mergeCell ref="B162:B163"/>
    <mergeCell ref="A166:B166"/>
    <mergeCell ref="A161:H161"/>
    <mergeCell ref="A149:H149"/>
    <mergeCell ref="A169:H169"/>
    <mergeCell ref="A549:A550"/>
    <mergeCell ref="B549:B550"/>
    <mergeCell ref="A487:A488"/>
    <mergeCell ref="A449:B449"/>
    <mergeCell ref="A340:A341"/>
    <mergeCell ref="B340:B341"/>
    <mergeCell ref="A388:B388"/>
    <mergeCell ref="A399:B399"/>
    <mergeCell ref="A409:A410"/>
    <mergeCell ref="B409:B410"/>
    <mergeCell ref="A432:B432"/>
    <mergeCell ref="A435:A436"/>
    <mergeCell ref="B435:B436"/>
    <mergeCell ref="A468:A469"/>
    <mergeCell ref="B468:B469"/>
    <mergeCell ref="A484:B484"/>
    <mergeCell ref="A495:A496"/>
    <mergeCell ref="A150:A151"/>
    <mergeCell ref="B150:B151"/>
    <mergeCell ref="A643:B643"/>
    <mergeCell ref="A555:A556"/>
    <mergeCell ref="B555:B556"/>
    <mergeCell ref="A576:B576"/>
    <mergeCell ref="A579:A580"/>
    <mergeCell ref="B579:B580"/>
    <mergeCell ref="A584:B584"/>
    <mergeCell ref="A611:A612"/>
    <mergeCell ref="B611:B612"/>
    <mergeCell ref="A617:B617"/>
    <mergeCell ref="A640:A641"/>
    <mergeCell ref="B640:B641"/>
    <mergeCell ref="A620:A621"/>
    <mergeCell ref="B620:B621"/>
    <mergeCell ref="A637:B637"/>
    <mergeCell ref="A639:H639"/>
    <mergeCell ref="A608:B608"/>
    <mergeCell ref="A201:H201"/>
    <mergeCell ref="A202:A203"/>
    <mergeCell ref="A307:A308"/>
    <mergeCell ref="B307:B308"/>
    <mergeCell ref="A223:A224"/>
    <mergeCell ref="A755:H755"/>
    <mergeCell ref="A757:A758"/>
    <mergeCell ref="B757:B758"/>
    <mergeCell ref="A646:A647"/>
    <mergeCell ref="B646:B647"/>
    <mergeCell ref="A700:A701"/>
    <mergeCell ref="B700:B701"/>
    <mergeCell ref="A753:H753"/>
    <mergeCell ref="A754:H754"/>
    <mergeCell ref="A751:B751"/>
    <mergeCell ref="B60:B61"/>
    <mergeCell ref="A91:B91"/>
    <mergeCell ref="A107:H107"/>
    <mergeCell ref="A108:A109"/>
    <mergeCell ref="B108:B109"/>
    <mergeCell ref="A119:B119"/>
    <mergeCell ref="A101:A102"/>
    <mergeCell ref="B101:B102"/>
    <mergeCell ref="A105:B105"/>
    <mergeCell ref="A98:B98"/>
    <mergeCell ref="A94:A95"/>
    <mergeCell ref="B94:B95"/>
    <mergeCell ref="A93:H93"/>
    <mergeCell ref="A100:H100"/>
    <mergeCell ref="B223:B224"/>
    <mergeCell ref="A269:H269"/>
    <mergeCell ref="A293:H293"/>
    <mergeCell ref="A306:H306"/>
    <mergeCell ref="A220:B220"/>
    <mergeCell ref="A215:H215"/>
    <mergeCell ref="A587:A588"/>
    <mergeCell ref="B587:B588"/>
    <mergeCell ref="B487:B488"/>
    <mergeCell ref="A492:B492"/>
    <mergeCell ref="A486:H486"/>
    <mergeCell ref="A510:H510"/>
    <mergeCell ref="A511:A512"/>
    <mergeCell ref="B511:B512"/>
    <mergeCell ref="A451:H451"/>
    <mergeCell ref="A452:A453"/>
    <mergeCell ref="B452:B453"/>
    <mergeCell ref="A465:B465"/>
    <mergeCell ref="A552:B552"/>
    <mergeCell ref="B495:B496"/>
    <mergeCell ref="A508:B508"/>
    <mergeCell ref="A541:A542"/>
    <mergeCell ref="A222:H222"/>
    <mergeCell ref="A20:H20"/>
    <mergeCell ref="A28:H28"/>
    <mergeCell ref="A339:H339"/>
    <mergeCell ref="A408:H408"/>
    <mergeCell ref="A402:A403"/>
    <mergeCell ref="B402:B403"/>
    <mergeCell ref="A406:B406"/>
    <mergeCell ref="A434:H434"/>
    <mergeCell ref="A538:B538"/>
    <mergeCell ref="A390:H390"/>
    <mergeCell ref="A391:A392"/>
    <mergeCell ref="B391:B392"/>
    <mergeCell ref="A401:H401"/>
    <mergeCell ref="B202:B203"/>
    <mergeCell ref="A213:B213"/>
    <mergeCell ref="A216:A217"/>
    <mergeCell ref="B216:B217"/>
    <mergeCell ref="A337:B337"/>
    <mergeCell ref="A270:A271"/>
    <mergeCell ref="B270:B271"/>
    <mergeCell ref="A291:B291"/>
    <mergeCell ref="A294:A295"/>
    <mergeCell ref="B294:B295"/>
    <mergeCell ref="A304:B304"/>
  </mergeCells>
  <pageMargins left="0.7" right="0.7" top="0.54" bottom="0.35" header="0.3" footer="0.3"/>
  <pageSetup scale="66" orientation="portrait" r:id="rId1"/>
  <rowBreaks count="5" manualBreakCount="5">
    <brk id="579" max="7" man="1"/>
    <brk id="644" max="7" man="1"/>
    <brk id="698" max="7" man="1"/>
    <brk id="751" max="7" man="1"/>
    <brk id="752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7"/>
  <sheetViews>
    <sheetView zoomScale="98" zoomScaleNormal="98" workbookViewId="0">
      <selection activeCell="E59" sqref="E59"/>
    </sheetView>
  </sheetViews>
  <sheetFormatPr defaultRowHeight="15" x14ac:dyDescent="0.25"/>
  <cols>
    <col min="1" max="1" width="6" style="127" customWidth="1"/>
    <col min="2" max="2" width="21" style="127" customWidth="1"/>
    <col min="3" max="3" width="9.5703125" style="127" customWidth="1"/>
    <col min="4" max="4" width="14.28515625" style="812" customWidth="1"/>
    <col min="5" max="5" width="16.42578125" style="125" customWidth="1"/>
    <col min="6" max="6" width="23.140625" style="127" customWidth="1"/>
    <col min="7" max="7" width="15.7109375" style="127" customWidth="1"/>
    <col min="8" max="8" width="13.140625" style="127" customWidth="1"/>
    <col min="9" max="9" width="19.5703125" style="127" customWidth="1"/>
    <col min="10" max="10" width="19.42578125" style="127" customWidth="1"/>
    <col min="11" max="11" width="8.28515625" style="127" customWidth="1"/>
    <col min="12" max="12" width="11.7109375" style="127" customWidth="1"/>
    <col min="13" max="13" width="17.42578125" style="127" customWidth="1"/>
    <col min="14" max="14" width="14.140625" style="127" customWidth="1"/>
    <col min="15" max="15" width="13.28515625" style="127" customWidth="1"/>
    <col min="16" max="16" width="8.42578125" style="127" customWidth="1"/>
    <col min="17" max="16384" width="9.140625" style="127"/>
  </cols>
  <sheetData>
    <row r="1" spans="1:10" ht="30.75" x14ac:dyDescent="0.25">
      <c r="A1" s="1207" t="s">
        <v>0</v>
      </c>
      <c r="B1" s="1207"/>
      <c r="C1" s="1207"/>
      <c r="D1" s="1207"/>
      <c r="E1" s="1207"/>
      <c r="F1" s="1207"/>
      <c r="G1" s="1207"/>
      <c r="H1" s="1207"/>
    </row>
    <row r="2" spans="1:10" ht="25.5" x14ac:dyDescent="0.25">
      <c r="A2" s="1208" t="s">
        <v>156</v>
      </c>
      <c r="B2" s="1208"/>
      <c r="C2" s="1208"/>
      <c r="D2" s="1208"/>
      <c r="E2" s="1208"/>
      <c r="F2" s="1208"/>
      <c r="G2" s="1208"/>
      <c r="H2" s="1208"/>
    </row>
    <row r="3" spans="1:10" ht="22.5" x14ac:dyDescent="0.25">
      <c r="A3" s="1161" t="str">
        <f>'Major Minerals'!A3:H3</f>
        <v>Financial Year 2022-23</v>
      </c>
      <c r="B3" s="1161"/>
      <c r="C3" s="1161"/>
      <c r="D3" s="1161"/>
      <c r="E3" s="1161"/>
      <c r="F3" s="1161"/>
      <c r="G3" s="1161"/>
      <c r="H3" s="1161"/>
    </row>
    <row r="4" spans="1:10" ht="20.25" x14ac:dyDescent="0.25">
      <c r="A4" s="31"/>
      <c r="B4" s="131"/>
      <c r="C4" s="131"/>
      <c r="D4" s="132"/>
      <c r="E4" s="133"/>
      <c r="F4" s="131"/>
      <c r="G4" s="131"/>
      <c r="H4" s="807"/>
    </row>
    <row r="5" spans="1:10" ht="20.25" customHeight="1" x14ac:dyDescent="0.3">
      <c r="A5" s="1209" t="s">
        <v>137</v>
      </c>
      <c r="B5" s="1209"/>
      <c r="C5" s="1209"/>
      <c r="D5" s="1209"/>
      <c r="E5" s="1209"/>
      <c r="F5" s="1209"/>
      <c r="G5" s="1209"/>
      <c r="H5" s="1209"/>
    </row>
    <row r="6" spans="1:10" s="358" customFormat="1" ht="17.100000000000001" customHeight="1" x14ac:dyDescent="0.25">
      <c r="A6" s="1195" t="s">
        <v>2</v>
      </c>
      <c r="B6" s="1196" t="s">
        <v>3</v>
      </c>
      <c r="C6" s="1196" t="s">
        <v>4</v>
      </c>
      <c r="D6" s="49" t="s">
        <v>5</v>
      </c>
      <c r="E6" s="50" t="s">
        <v>6</v>
      </c>
      <c r="F6" s="51" t="s">
        <v>7</v>
      </c>
      <c r="G6" s="51" t="s">
        <v>8</v>
      </c>
      <c r="H6" s="51" t="s">
        <v>9</v>
      </c>
      <c r="J6" s="1122" t="s">
        <v>655</v>
      </c>
    </row>
    <row r="7" spans="1:10" s="358" customFormat="1" ht="17.100000000000001" customHeight="1" x14ac:dyDescent="0.25">
      <c r="A7" s="1195"/>
      <c r="B7" s="1197"/>
      <c r="C7" s="1203"/>
      <c r="D7" s="52" t="s">
        <v>77</v>
      </c>
      <c r="E7" s="53" t="s">
        <v>634</v>
      </c>
      <c r="F7" s="53" t="s">
        <v>632</v>
      </c>
      <c r="G7" s="53" t="s">
        <v>631</v>
      </c>
      <c r="H7" s="54"/>
    </row>
    <row r="8" spans="1:10" s="358" customFormat="1" ht="17.100000000000001" customHeight="1" x14ac:dyDescent="0.2">
      <c r="A8" s="64">
        <v>1</v>
      </c>
      <c r="B8" s="295" t="s">
        <v>160</v>
      </c>
      <c r="C8" s="1014">
        <v>1</v>
      </c>
      <c r="D8" s="1014">
        <v>4.3636999999999997</v>
      </c>
      <c r="E8" s="1014">
        <v>0</v>
      </c>
      <c r="F8" s="1014">
        <v>0</v>
      </c>
      <c r="G8" s="238">
        <v>10000</v>
      </c>
      <c r="H8" s="238">
        <v>0</v>
      </c>
    </row>
    <row r="9" spans="1:10" s="358" customFormat="1" ht="17.100000000000001" customHeight="1" x14ac:dyDescent="0.25">
      <c r="A9" s="1191" t="s">
        <v>157</v>
      </c>
      <c r="B9" s="1192"/>
      <c r="C9" s="514">
        <f>SUM(C8:C8)</f>
        <v>1</v>
      </c>
      <c r="D9" s="515">
        <f>SUM(D8:D8)</f>
        <v>4.3636999999999997</v>
      </c>
      <c r="E9" s="515"/>
      <c r="F9" s="516">
        <f>SUM(F8:F8)/10000000</f>
        <v>0</v>
      </c>
      <c r="G9" s="516">
        <f>SUM(G8:G8)</f>
        <v>10000</v>
      </c>
      <c r="H9" s="323">
        <f>SUM(H8:H8)</f>
        <v>0</v>
      </c>
    </row>
    <row r="10" spans="1:10" s="358" customFormat="1" ht="17.100000000000001" customHeight="1" x14ac:dyDescent="0.25">
      <c r="A10" s="517"/>
      <c r="B10" s="464"/>
      <c r="C10" s="373"/>
      <c r="D10" s="518"/>
      <c r="E10" s="375"/>
      <c r="F10" s="375"/>
      <c r="G10" s="375"/>
      <c r="H10" s="21"/>
    </row>
    <row r="11" spans="1:10" s="358" customFormat="1" ht="17.100000000000001" customHeight="1" x14ac:dyDescent="0.25">
      <c r="A11" s="1198" t="s">
        <v>91</v>
      </c>
      <c r="B11" s="1198"/>
      <c r="C11" s="1198"/>
      <c r="D11" s="1198"/>
      <c r="E11" s="1198"/>
      <c r="F11" s="1198"/>
      <c r="G11" s="1198"/>
      <c r="H11" s="1198"/>
    </row>
    <row r="12" spans="1:10" s="358" customFormat="1" ht="17.100000000000001" customHeight="1" x14ac:dyDescent="0.25">
      <c r="A12" s="1195" t="s">
        <v>2</v>
      </c>
      <c r="B12" s="1196" t="s">
        <v>3</v>
      </c>
      <c r="C12" s="1196" t="s">
        <v>4</v>
      </c>
      <c r="D12" s="49" t="s">
        <v>5</v>
      </c>
      <c r="E12" s="50" t="s">
        <v>6</v>
      </c>
      <c r="F12" s="51" t="s">
        <v>7</v>
      </c>
      <c r="G12" s="51" t="s">
        <v>8</v>
      </c>
      <c r="H12" s="51" t="s">
        <v>9</v>
      </c>
    </row>
    <row r="13" spans="1:10" s="358" customFormat="1" ht="17.100000000000001" customHeight="1" x14ac:dyDescent="0.25">
      <c r="A13" s="1195"/>
      <c r="B13" s="1197"/>
      <c r="C13" s="1197"/>
      <c r="D13" s="52" t="s">
        <v>77</v>
      </c>
      <c r="E13" s="53" t="s">
        <v>634</v>
      </c>
      <c r="F13" s="53" t="s">
        <v>632</v>
      </c>
      <c r="G13" s="53" t="s">
        <v>631</v>
      </c>
      <c r="H13" s="55" t="s">
        <v>12</v>
      </c>
    </row>
    <row r="14" spans="1:10" s="358" customFormat="1" ht="17.100000000000001" customHeight="1" x14ac:dyDescent="0.25">
      <c r="A14" s="64">
        <v>1</v>
      </c>
      <c r="B14" s="297" t="s">
        <v>47</v>
      </c>
      <c r="C14" s="223">
        <v>1</v>
      </c>
      <c r="D14" s="223">
        <v>5</v>
      </c>
      <c r="E14" s="223">
        <v>0</v>
      </c>
      <c r="F14" s="223">
        <v>0</v>
      </c>
      <c r="G14" s="223">
        <v>28000</v>
      </c>
      <c r="H14" s="223">
        <v>0</v>
      </c>
      <c r="I14" s="358" t="e">
        <f t="shared" ref="I14:I71" si="0">F14/E14</f>
        <v>#DIV/0!</v>
      </c>
      <c r="J14" s="358">
        <v>947.00039068391118</v>
      </c>
    </row>
    <row r="15" spans="1:10" s="358" customFormat="1" ht="17.100000000000001" customHeight="1" x14ac:dyDescent="0.25">
      <c r="A15" s="64">
        <v>2</v>
      </c>
      <c r="B15" s="297" t="s">
        <v>462</v>
      </c>
      <c r="C15" s="223">
        <v>2</v>
      </c>
      <c r="D15" s="223">
        <v>9.8000000000000007</v>
      </c>
      <c r="E15" s="223">
        <v>0</v>
      </c>
      <c r="F15" s="236">
        <v>0</v>
      </c>
      <c r="G15" s="223">
        <v>0</v>
      </c>
      <c r="H15" s="155">
        <v>0</v>
      </c>
      <c r="I15" s="358" t="e">
        <f t="shared" si="0"/>
        <v>#DIV/0!</v>
      </c>
      <c r="J15" s="358" t="e">
        <v>#DIV/0!</v>
      </c>
    </row>
    <row r="16" spans="1:10" s="358" customFormat="1" ht="17.100000000000001" customHeight="1" x14ac:dyDescent="0.25">
      <c r="A16" s="64">
        <v>3</v>
      </c>
      <c r="B16" s="297" t="s">
        <v>463</v>
      </c>
      <c r="C16" s="223">
        <v>0</v>
      </c>
      <c r="D16" s="223">
        <v>0</v>
      </c>
      <c r="E16" s="223">
        <v>0</v>
      </c>
      <c r="F16" s="223">
        <v>0</v>
      </c>
      <c r="G16" s="223">
        <v>0</v>
      </c>
      <c r="H16" s="223">
        <v>0</v>
      </c>
      <c r="I16" s="358" t="e">
        <f t="shared" si="0"/>
        <v>#DIV/0!</v>
      </c>
      <c r="J16" s="358" t="e">
        <v>#DIV/0!</v>
      </c>
    </row>
    <row r="17" spans="1:10" s="358" customFormat="1" ht="17.100000000000001" customHeight="1" x14ac:dyDescent="0.25">
      <c r="A17" s="64">
        <v>4</v>
      </c>
      <c r="B17" s="297" t="s">
        <v>35</v>
      </c>
      <c r="C17" s="223">
        <v>1</v>
      </c>
      <c r="D17" s="223">
        <v>26.12</v>
      </c>
      <c r="E17" s="223">
        <v>0</v>
      </c>
      <c r="F17" s="236">
        <v>0</v>
      </c>
      <c r="G17" s="223">
        <v>185280</v>
      </c>
      <c r="H17" s="155">
        <v>0</v>
      </c>
      <c r="I17" s="358" t="e">
        <f t="shared" si="0"/>
        <v>#DIV/0!</v>
      </c>
      <c r="J17" s="358" t="e">
        <v>#DIV/0!</v>
      </c>
    </row>
    <row r="18" spans="1:10" s="358" customFormat="1" ht="17.100000000000001" customHeight="1" x14ac:dyDescent="0.25">
      <c r="A18" s="64">
        <v>5</v>
      </c>
      <c r="B18" s="297" t="s">
        <v>159</v>
      </c>
      <c r="C18" s="223">
        <v>1</v>
      </c>
      <c r="D18" s="223">
        <v>480.45</v>
      </c>
      <c r="E18" s="223">
        <v>657185</v>
      </c>
      <c r="F18" s="236">
        <f>E18*I18</f>
        <v>10514960000</v>
      </c>
      <c r="G18" s="296">
        <v>959469632</v>
      </c>
      <c r="H18" s="296">
        <v>380</v>
      </c>
      <c r="I18" s="358">
        <v>16000</v>
      </c>
      <c r="J18" s="358">
        <v>16000</v>
      </c>
    </row>
    <row r="19" spans="1:10" s="358" customFormat="1" ht="17.100000000000001" customHeight="1" x14ac:dyDescent="0.25">
      <c r="A19" s="64">
        <v>6</v>
      </c>
      <c r="B19" s="297" t="s">
        <v>29</v>
      </c>
      <c r="C19" s="155">
        <v>0</v>
      </c>
      <c r="D19" s="155">
        <v>0</v>
      </c>
      <c r="E19" s="155">
        <v>0</v>
      </c>
      <c r="F19" s="155">
        <v>0</v>
      </c>
      <c r="G19" s="155">
        <v>0</v>
      </c>
      <c r="H19" s="155">
        <v>0</v>
      </c>
    </row>
    <row r="20" spans="1:10" s="358" customFormat="1" ht="17.100000000000001" customHeight="1" x14ac:dyDescent="0.25">
      <c r="A20" s="64">
        <v>7</v>
      </c>
      <c r="B20" s="297" t="s">
        <v>46</v>
      </c>
      <c r="C20" s="223">
        <v>1</v>
      </c>
      <c r="D20" s="223">
        <v>4.2</v>
      </c>
      <c r="E20" s="223">
        <v>0</v>
      </c>
      <c r="F20" s="236">
        <v>0</v>
      </c>
      <c r="G20" s="223">
        <v>0</v>
      </c>
      <c r="H20" s="155">
        <v>0</v>
      </c>
    </row>
    <row r="21" spans="1:10" s="358" customFormat="1" ht="17.100000000000001" customHeight="1" x14ac:dyDescent="0.25">
      <c r="A21" s="1191" t="s">
        <v>157</v>
      </c>
      <c r="B21" s="1192"/>
      <c r="C21" s="519">
        <f>SUM(C14:C20)</f>
        <v>6</v>
      </c>
      <c r="D21" s="520">
        <f t="shared" ref="D21:H21" si="1">SUM(D14:D20)</f>
        <v>525.57000000000005</v>
      </c>
      <c r="E21" s="516">
        <f t="shared" si="1"/>
        <v>657185</v>
      </c>
      <c r="F21" s="516">
        <f t="shared" si="1"/>
        <v>10514960000</v>
      </c>
      <c r="G21" s="519">
        <f>SUM(G14:G20)</f>
        <v>959682912</v>
      </c>
      <c r="H21" s="516">
        <f t="shared" si="1"/>
        <v>380</v>
      </c>
    </row>
    <row r="22" spans="1:10" s="358" customFormat="1" ht="17.100000000000001" customHeight="1" x14ac:dyDescent="0.25">
      <c r="A22" s="517"/>
      <c r="B22" s="464"/>
      <c r="C22" s="373"/>
      <c r="D22" s="518"/>
      <c r="E22" s="375"/>
      <c r="F22" s="375"/>
      <c r="G22" s="375"/>
      <c r="H22" s="21"/>
    </row>
    <row r="23" spans="1:10" s="358" customFormat="1" ht="17.100000000000001" customHeight="1" x14ac:dyDescent="0.25">
      <c r="A23" s="1198" t="s">
        <v>85</v>
      </c>
      <c r="B23" s="1198"/>
      <c r="C23" s="1198"/>
      <c r="D23" s="1198"/>
      <c r="E23" s="1198"/>
      <c r="F23" s="1198"/>
      <c r="G23" s="1198"/>
      <c r="H23" s="1198"/>
    </row>
    <row r="24" spans="1:10" s="358" customFormat="1" ht="17.100000000000001" customHeight="1" x14ac:dyDescent="0.25">
      <c r="A24" s="1195" t="s">
        <v>2</v>
      </c>
      <c r="B24" s="1196" t="s">
        <v>3</v>
      </c>
      <c r="C24" s="1196" t="s">
        <v>4</v>
      </c>
      <c r="D24" s="49" t="s">
        <v>5</v>
      </c>
      <c r="E24" s="50" t="s">
        <v>6</v>
      </c>
      <c r="F24" s="51" t="s">
        <v>7</v>
      </c>
      <c r="G24" s="51" t="s">
        <v>8</v>
      </c>
      <c r="H24" s="51" t="s">
        <v>9</v>
      </c>
    </row>
    <row r="25" spans="1:10" s="358" customFormat="1" ht="17.100000000000001" customHeight="1" x14ac:dyDescent="0.25">
      <c r="A25" s="1195"/>
      <c r="B25" s="1197"/>
      <c r="C25" s="1203"/>
      <c r="D25" s="56" t="s">
        <v>77</v>
      </c>
      <c r="E25" s="53" t="s">
        <v>634</v>
      </c>
      <c r="F25" s="53" t="s">
        <v>632</v>
      </c>
      <c r="G25" s="53" t="s">
        <v>631</v>
      </c>
      <c r="H25" s="54" t="s">
        <v>12</v>
      </c>
    </row>
    <row r="26" spans="1:10" s="358" customFormat="1" ht="17.100000000000001" customHeight="1" x14ac:dyDescent="0.25">
      <c r="A26" s="64">
        <v>1</v>
      </c>
      <c r="B26" s="297" t="s">
        <v>16</v>
      </c>
      <c r="C26" s="223">
        <v>0</v>
      </c>
      <c r="D26" s="223">
        <v>0</v>
      </c>
      <c r="E26" s="223">
        <v>0</v>
      </c>
      <c r="F26" s="223">
        <v>0</v>
      </c>
      <c r="G26" s="223">
        <v>0</v>
      </c>
      <c r="H26" s="223">
        <v>0</v>
      </c>
    </row>
    <row r="27" spans="1:10" s="358" customFormat="1" ht="17.100000000000001" customHeight="1" x14ac:dyDescent="0.25">
      <c r="A27" s="1191" t="s">
        <v>157</v>
      </c>
      <c r="B27" s="1192"/>
      <c r="C27" s="519">
        <f t="shared" ref="C27:H27" si="2">SUM(C26:C26)</f>
        <v>0</v>
      </c>
      <c r="D27" s="520">
        <f t="shared" si="2"/>
        <v>0</v>
      </c>
      <c r="E27" s="516">
        <f t="shared" si="2"/>
        <v>0</v>
      </c>
      <c r="F27" s="516">
        <f t="shared" si="2"/>
        <v>0</v>
      </c>
      <c r="G27" s="516">
        <f t="shared" si="2"/>
        <v>0</v>
      </c>
      <c r="H27" s="519">
        <f t="shared" si="2"/>
        <v>0</v>
      </c>
    </row>
    <row r="28" spans="1:10" s="358" customFormat="1" ht="17.100000000000001" customHeight="1" x14ac:dyDescent="0.25">
      <c r="A28" s="517"/>
      <c r="B28" s="464"/>
      <c r="C28" s="373"/>
      <c r="D28" s="518"/>
      <c r="E28" s="375"/>
      <c r="F28" s="375"/>
      <c r="G28" s="375"/>
      <c r="H28" s="21"/>
    </row>
    <row r="29" spans="1:10" s="358" customFormat="1" ht="17.100000000000001" customHeight="1" x14ac:dyDescent="0.25">
      <c r="A29" s="1198" t="s">
        <v>149</v>
      </c>
      <c r="B29" s="1198"/>
      <c r="C29" s="1198"/>
      <c r="D29" s="1198"/>
      <c r="E29" s="1198"/>
      <c r="F29" s="1198"/>
      <c r="G29" s="1198"/>
      <c r="H29" s="1198"/>
    </row>
    <row r="30" spans="1:10" s="358" customFormat="1" ht="17.100000000000001" customHeight="1" x14ac:dyDescent="0.25">
      <c r="A30" s="1195" t="s">
        <v>2</v>
      </c>
      <c r="B30" s="1196" t="s">
        <v>3</v>
      </c>
      <c r="C30" s="1196" t="s">
        <v>4</v>
      </c>
      <c r="D30" s="49" t="s">
        <v>5</v>
      </c>
      <c r="E30" s="50" t="s">
        <v>6</v>
      </c>
      <c r="F30" s="51" t="s">
        <v>7</v>
      </c>
      <c r="G30" s="51" t="s">
        <v>8</v>
      </c>
      <c r="H30" s="51" t="s">
        <v>9</v>
      </c>
    </row>
    <row r="31" spans="1:10" s="358" customFormat="1" ht="17.100000000000001" customHeight="1" x14ac:dyDescent="0.25">
      <c r="A31" s="1195"/>
      <c r="B31" s="1197"/>
      <c r="C31" s="1197"/>
      <c r="D31" s="52" t="s">
        <v>77</v>
      </c>
      <c r="E31" s="53" t="s">
        <v>634</v>
      </c>
      <c r="F31" s="53" t="s">
        <v>632</v>
      </c>
      <c r="G31" s="53" t="s">
        <v>631</v>
      </c>
      <c r="H31" s="55" t="s">
        <v>12</v>
      </c>
    </row>
    <row r="32" spans="1:10" s="358" customFormat="1" ht="17.100000000000001" customHeight="1" x14ac:dyDescent="0.25">
      <c r="A32" s="299">
        <v>1</v>
      </c>
      <c r="B32" s="297" t="s">
        <v>20</v>
      </c>
      <c r="C32" s="155">
        <v>1</v>
      </c>
      <c r="D32" s="300">
        <v>18.898</v>
      </c>
      <c r="E32" s="237">
        <v>5461.56</v>
      </c>
      <c r="F32" s="237">
        <v>17476992</v>
      </c>
      <c r="G32" s="237">
        <v>1038000</v>
      </c>
      <c r="H32" s="237">
        <v>70</v>
      </c>
      <c r="I32" s="358">
        <f t="shared" si="0"/>
        <v>3199.9999999999995</v>
      </c>
      <c r="J32" s="358">
        <v>3200</v>
      </c>
    </row>
    <row r="33" spans="1:10" s="358" customFormat="1" ht="17.100000000000001" customHeight="1" x14ac:dyDescent="0.25">
      <c r="A33" s="299">
        <v>2</v>
      </c>
      <c r="B33" s="297" t="s">
        <v>34</v>
      </c>
      <c r="C33" s="155">
        <v>1</v>
      </c>
      <c r="D33" s="300">
        <v>65.819999999999993</v>
      </c>
      <c r="E33" s="237">
        <v>1389284.17</v>
      </c>
      <c r="F33" s="237">
        <v>972498919</v>
      </c>
      <c r="G33" s="64">
        <v>111360000</v>
      </c>
      <c r="H33" s="64">
        <v>250</v>
      </c>
      <c r="I33" s="358">
        <f t="shared" si="0"/>
        <v>700</v>
      </c>
      <c r="J33" s="358">
        <v>749.99999960841092</v>
      </c>
    </row>
    <row r="34" spans="1:10" s="358" customFormat="1" ht="17.100000000000001" customHeight="1" x14ac:dyDescent="0.25">
      <c r="A34" s="1191" t="s">
        <v>157</v>
      </c>
      <c r="B34" s="1192"/>
      <c r="C34" s="516">
        <f t="shared" ref="C34:H34" si="3">SUM(C32:C33)</f>
        <v>2</v>
      </c>
      <c r="D34" s="520">
        <f t="shared" si="3"/>
        <v>84.717999999999989</v>
      </c>
      <c r="E34" s="516">
        <f t="shared" si="3"/>
        <v>1394745.73</v>
      </c>
      <c r="F34" s="516">
        <f t="shared" si="3"/>
        <v>989975911</v>
      </c>
      <c r="G34" s="516">
        <f>SUM(G32:G33)</f>
        <v>112398000</v>
      </c>
      <c r="H34" s="516">
        <f t="shared" si="3"/>
        <v>320</v>
      </c>
    </row>
    <row r="35" spans="1:10" s="358" customFormat="1" ht="17.100000000000001" customHeight="1" x14ac:dyDescent="0.25">
      <c r="A35" s="517"/>
      <c r="B35" s="464"/>
      <c r="C35" s="373"/>
      <c r="D35" s="518"/>
      <c r="E35" s="375"/>
      <c r="F35" s="375"/>
      <c r="G35" s="375"/>
      <c r="H35" s="21"/>
    </row>
    <row r="36" spans="1:10" s="358" customFormat="1" ht="17.100000000000001" customHeight="1" x14ac:dyDescent="0.25">
      <c r="A36" s="1198" t="s">
        <v>150</v>
      </c>
      <c r="B36" s="1198"/>
      <c r="C36" s="1198"/>
      <c r="D36" s="1198"/>
      <c r="E36" s="1198"/>
      <c r="F36" s="1198"/>
      <c r="G36" s="1198"/>
      <c r="H36" s="1198"/>
    </row>
    <row r="37" spans="1:10" s="358" customFormat="1" ht="17.100000000000001" customHeight="1" x14ac:dyDescent="0.25">
      <c r="A37" s="1195" t="s">
        <v>2</v>
      </c>
      <c r="B37" s="1196" t="s">
        <v>3</v>
      </c>
      <c r="C37" s="1196" t="s">
        <v>4</v>
      </c>
      <c r="D37" s="49" t="s">
        <v>5</v>
      </c>
      <c r="E37" s="50" t="s">
        <v>6</v>
      </c>
      <c r="F37" s="51" t="s">
        <v>7</v>
      </c>
      <c r="G37" s="51" t="s">
        <v>8</v>
      </c>
      <c r="H37" s="51" t="s">
        <v>9</v>
      </c>
    </row>
    <row r="38" spans="1:10" s="358" customFormat="1" ht="17.100000000000001" customHeight="1" x14ac:dyDescent="0.25">
      <c r="A38" s="1195"/>
      <c r="B38" s="1197"/>
      <c r="C38" s="1197"/>
      <c r="D38" s="52" t="s">
        <v>77</v>
      </c>
      <c r="E38" s="53" t="s">
        <v>634</v>
      </c>
      <c r="F38" s="53" t="s">
        <v>632</v>
      </c>
      <c r="G38" s="53" t="s">
        <v>631</v>
      </c>
      <c r="H38" s="55" t="s">
        <v>12</v>
      </c>
    </row>
    <row r="39" spans="1:10" s="358" customFormat="1" ht="17.100000000000001" customHeight="1" x14ac:dyDescent="0.25">
      <c r="A39" s="158">
        <v>1</v>
      </c>
      <c r="B39" s="297" t="s">
        <v>33</v>
      </c>
      <c r="C39" s="64">
        <v>4</v>
      </c>
      <c r="D39" s="301">
        <v>11358.14</v>
      </c>
      <c r="E39" s="237">
        <v>7324480.9500000002</v>
      </c>
      <c r="F39" s="237">
        <f>E39*I39</f>
        <v>14648961900</v>
      </c>
      <c r="G39" s="237">
        <v>1175812626</v>
      </c>
      <c r="H39" s="64">
        <v>120</v>
      </c>
      <c r="I39" s="358">
        <v>2000</v>
      </c>
      <c r="J39" s="358">
        <v>1950</v>
      </c>
    </row>
    <row r="40" spans="1:10" s="358" customFormat="1" ht="17.100000000000001" customHeight="1" x14ac:dyDescent="0.25">
      <c r="A40" s="158">
        <v>2</v>
      </c>
      <c r="B40" s="297" t="s">
        <v>162</v>
      </c>
      <c r="C40" s="64">
        <v>9</v>
      </c>
      <c r="D40" s="301">
        <v>87.87</v>
      </c>
      <c r="E40" s="237">
        <v>26036.33</v>
      </c>
      <c r="F40" s="237">
        <v>14215836.18</v>
      </c>
      <c r="G40" s="237">
        <v>2188980</v>
      </c>
      <c r="H40" s="237">
        <v>20</v>
      </c>
      <c r="I40" s="358">
        <f t="shared" si="0"/>
        <v>546</v>
      </c>
      <c r="J40" s="358">
        <v>750</v>
      </c>
    </row>
    <row r="41" spans="1:10" s="358" customFormat="1" ht="17.100000000000001" customHeight="1" x14ac:dyDescent="0.25">
      <c r="A41" s="158">
        <v>3</v>
      </c>
      <c r="B41" s="297" t="s">
        <v>42</v>
      </c>
      <c r="C41" s="64">
        <v>3</v>
      </c>
      <c r="D41" s="301">
        <v>480.35</v>
      </c>
      <c r="E41" s="237">
        <v>727.37</v>
      </c>
      <c r="F41" s="237">
        <v>1054686.5</v>
      </c>
      <c r="G41" s="237">
        <v>960700</v>
      </c>
      <c r="H41" s="237">
        <v>30</v>
      </c>
      <c r="I41" s="358">
        <f t="shared" si="0"/>
        <v>1450</v>
      </c>
      <c r="J41" s="358">
        <v>2350</v>
      </c>
    </row>
    <row r="42" spans="1:10" s="358" customFormat="1" ht="17.100000000000001" customHeight="1" x14ac:dyDescent="0.25">
      <c r="A42" s="1191" t="s">
        <v>157</v>
      </c>
      <c r="B42" s="1192"/>
      <c r="C42" s="323">
        <f t="shared" ref="C42:H42" si="4">SUM(C39:C41)</f>
        <v>16</v>
      </c>
      <c r="D42" s="520">
        <f t="shared" si="4"/>
        <v>11926.36</v>
      </c>
      <c r="E42" s="516">
        <f>SUM(E39:E41)</f>
        <v>7351244.6500000004</v>
      </c>
      <c r="F42" s="516">
        <f>SUM(F39:F41)</f>
        <v>14664232422.68</v>
      </c>
      <c r="G42" s="516">
        <f>SUM(G39:G41)</f>
        <v>1178962306</v>
      </c>
      <c r="H42" s="516">
        <f t="shared" si="4"/>
        <v>170</v>
      </c>
    </row>
    <row r="43" spans="1:10" s="358" customFormat="1" ht="17.100000000000001" customHeight="1" x14ac:dyDescent="0.25">
      <c r="A43" s="517"/>
      <c r="B43" s="521"/>
      <c r="C43" s="460"/>
      <c r="D43" s="458"/>
      <c r="E43" s="370"/>
      <c r="F43" s="370"/>
      <c r="G43" s="370"/>
      <c r="H43" s="368"/>
    </row>
    <row r="44" spans="1:10" s="358" customFormat="1" ht="17.100000000000001" customHeight="1" x14ac:dyDescent="0.25">
      <c r="A44" s="1198" t="s">
        <v>190</v>
      </c>
      <c r="B44" s="1198"/>
      <c r="C44" s="1198"/>
      <c r="D44" s="1198"/>
      <c r="E44" s="1198"/>
      <c r="F44" s="1198"/>
      <c r="G44" s="1198"/>
      <c r="H44" s="1198"/>
    </row>
    <row r="45" spans="1:10" s="358" customFormat="1" ht="17.100000000000001" customHeight="1" x14ac:dyDescent="0.25">
      <c r="A45" s="1195" t="s">
        <v>2</v>
      </c>
      <c r="B45" s="1196" t="s">
        <v>3</v>
      </c>
      <c r="C45" s="1196" t="s">
        <v>4</v>
      </c>
      <c r="D45" s="49" t="s">
        <v>5</v>
      </c>
      <c r="E45" s="50" t="s">
        <v>6</v>
      </c>
      <c r="F45" s="51" t="s">
        <v>7</v>
      </c>
      <c r="G45" s="51" t="s">
        <v>8</v>
      </c>
      <c r="H45" s="51" t="s">
        <v>9</v>
      </c>
    </row>
    <row r="46" spans="1:10" s="358" customFormat="1" ht="17.100000000000001" customHeight="1" x14ac:dyDescent="0.25">
      <c r="A46" s="1195"/>
      <c r="B46" s="1197"/>
      <c r="C46" s="1197"/>
      <c r="D46" s="52" t="s">
        <v>77</v>
      </c>
      <c r="E46" s="53" t="s">
        <v>634</v>
      </c>
      <c r="F46" s="53" t="s">
        <v>632</v>
      </c>
      <c r="G46" s="53" t="s">
        <v>631</v>
      </c>
      <c r="H46" s="55" t="s">
        <v>12</v>
      </c>
    </row>
    <row r="47" spans="1:10" s="358" customFormat="1" ht="17.100000000000001" customHeight="1" x14ac:dyDescent="0.25">
      <c r="A47" s="158">
        <v>1</v>
      </c>
      <c r="B47" s="297" t="s">
        <v>47</v>
      </c>
      <c r="C47" s="64">
        <v>6</v>
      </c>
      <c r="D47" s="301">
        <v>64.099999999999994</v>
      </c>
      <c r="E47" s="237">
        <v>4796.1400000000003</v>
      </c>
      <c r="F47" s="237">
        <v>671459.6</v>
      </c>
      <c r="G47" s="237">
        <v>671459</v>
      </c>
      <c r="H47" s="237">
        <v>30</v>
      </c>
      <c r="I47" s="358">
        <f t="shared" si="0"/>
        <v>139.99999999999997</v>
      </c>
      <c r="J47" s="358">
        <v>900</v>
      </c>
    </row>
    <row r="48" spans="1:10" s="358" customFormat="1" ht="17.100000000000001" customHeight="1" x14ac:dyDescent="0.25">
      <c r="A48" s="158">
        <v>2</v>
      </c>
      <c r="B48" s="297" t="s">
        <v>35</v>
      </c>
      <c r="C48" s="64">
        <v>0</v>
      </c>
      <c r="D48" s="301">
        <v>0</v>
      </c>
      <c r="E48" s="237">
        <v>0</v>
      </c>
      <c r="F48" s="237">
        <v>0</v>
      </c>
      <c r="G48" s="237">
        <v>0</v>
      </c>
      <c r="H48" s="237">
        <v>0</v>
      </c>
      <c r="I48" s="358" t="e">
        <f t="shared" si="0"/>
        <v>#DIV/0!</v>
      </c>
      <c r="J48" s="358" t="e">
        <v>#DIV/0!</v>
      </c>
    </row>
    <row r="49" spans="1:10" s="358" customFormat="1" ht="17.100000000000001" customHeight="1" x14ac:dyDescent="0.25">
      <c r="A49" s="158">
        <v>3</v>
      </c>
      <c r="B49" s="297" t="s">
        <v>46</v>
      </c>
      <c r="C49" s="64">
        <v>1</v>
      </c>
      <c r="D49" s="301">
        <v>4.3099999999999996</v>
      </c>
      <c r="E49" s="237">
        <v>0</v>
      </c>
      <c r="F49" s="237">
        <v>0</v>
      </c>
      <c r="G49" s="237">
        <v>0</v>
      </c>
      <c r="H49" s="237">
        <v>0</v>
      </c>
      <c r="I49" s="358" t="e">
        <f t="shared" si="0"/>
        <v>#DIV/0!</v>
      </c>
      <c r="J49" s="358" t="e">
        <v>#DIV/0!</v>
      </c>
    </row>
    <row r="50" spans="1:10" s="358" customFormat="1" ht="17.100000000000001" customHeight="1" x14ac:dyDescent="0.25">
      <c r="A50" s="158">
        <v>4</v>
      </c>
      <c r="B50" s="297" t="s">
        <v>34</v>
      </c>
      <c r="C50" s="64">
        <v>2</v>
      </c>
      <c r="D50" s="301">
        <v>1304.83</v>
      </c>
      <c r="E50" s="237">
        <v>2378188.23</v>
      </c>
      <c r="F50" s="237">
        <v>1308003527</v>
      </c>
      <c r="G50" s="237">
        <v>190255058</v>
      </c>
      <c r="H50" s="64">
        <v>110</v>
      </c>
      <c r="I50" s="358">
        <f t="shared" si="0"/>
        <v>550.00000021024414</v>
      </c>
      <c r="J50" s="358">
        <v>750</v>
      </c>
    </row>
    <row r="51" spans="1:10" s="358" customFormat="1" ht="17.100000000000001" customHeight="1" x14ac:dyDescent="0.25">
      <c r="A51" s="1191" t="s">
        <v>157</v>
      </c>
      <c r="B51" s="1192"/>
      <c r="C51" s="323">
        <f t="shared" ref="C51:H51" si="5">SUM(C47:C50)</f>
        <v>9</v>
      </c>
      <c r="D51" s="520">
        <f t="shared" si="5"/>
        <v>1373.24</v>
      </c>
      <c r="E51" s="516">
        <f t="shared" si="5"/>
        <v>2382984.37</v>
      </c>
      <c r="F51" s="516">
        <f t="shared" si="5"/>
        <v>1308674986.5999999</v>
      </c>
      <c r="G51" s="516">
        <f t="shared" si="5"/>
        <v>190926517</v>
      </c>
      <c r="H51" s="516">
        <f t="shared" si="5"/>
        <v>140</v>
      </c>
    </row>
    <row r="52" spans="1:10" s="358" customFormat="1" ht="17.100000000000001" customHeight="1" x14ac:dyDescent="0.25">
      <c r="A52" s="517"/>
      <c r="B52" s="521"/>
      <c r="C52" s="460"/>
      <c r="D52" s="458"/>
      <c r="E52" s="370"/>
      <c r="F52" s="370"/>
      <c r="G52" s="370"/>
      <c r="H52" s="368"/>
    </row>
    <row r="53" spans="1:10" s="358" customFormat="1" ht="17.100000000000001" customHeight="1" x14ac:dyDescent="0.25">
      <c r="A53" s="1198" t="s">
        <v>80</v>
      </c>
      <c r="B53" s="1198"/>
      <c r="C53" s="1198"/>
      <c r="D53" s="1198"/>
      <c r="E53" s="1198"/>
      <c r="F53" s="1198"/>
      <c r="G53" s="1198"/>
      <c r="H53" s="1198"/>
    </row>
    <row r="54" spans="1:10" s="358" customFormat="1" ht="17.100000000000001" customHeight="1" x14ac:dyDescent="0.25">
      <c r="A54" s="1195" t="s">
        <v>2</v>
      </c>
      <c r="B54" s="1196" t="s">
        <v>3</v>
      </c>
      <c r="C54" s="1196" t="s">
        <v>4</v>
      </c>
      <c r="D54" s="49" t="s">
        <v>5</v>
      </c>
      <c r="E54" s="50" t="s">
        <v>6</v>
      </c>
      <c r="F54" s="51" t="s">
        <v>7</v>
      </c>
      <c r="G54" s="51" t="s">
        <v>8</v>
      </c>
      <c r="H54" s="51" t="s">
        <v>9</v>
      </c>
    </row>
    <row r="55" spans="1:10" s="358" customFormat="1" ht="17.100000000000001" customHeight="1" x14ac:dyDescent="0.25">
      <c r="A55" s="1195"/>
      <c r="B55" s="1197"/>
      <c r="C55" s="1197"/>
      <c r="D55" s="52" t="s">
        <v>77</v>
      </c>
      <c r="E55" s="53" t="s">
        <v>634</v>
      </c>
      <c r="F55" s="53" t="s">
        <v>632</v>
      </c>
      <c r="G55" s="53" t="s">
        <v>631</v>
      </c>
      <c r="H55" s="55" t="s">
        <v>12</v>
      </c>
    </row>
    <row r="56" spans="1:10" s="358" customFormat="1" ht="17.100000000000001" customHeight="1" x14ac:dyDescent="0.2">
      <c r="A56" s="726">
        <v>1</v>
      </c>
      <c r="B56" s="727" t="s">
        <v>465</v>
      </c>
      <c r="C56" s="1092">
        <v>0</v>
      </c>
      <c r="D56" s="1092">
        <v>0</v>
      </c>
      <c r="E56" s="1092">
        <v>0</v>
      </c>
      <c r="F56" s="1092">
        <v>0</v>
      </c>
      <c r="G56" s="1092">
        <v>0</v>
      </c>
      <c r="H56" s="1092">
        <v>0</v>
      </c>
    </row>
    <row r="57" spans="1:10" s="358" customFormat="1" ht="17.100000000000001" customHeight="1" x14ac:dyDescent="0.2">
      <c r="A57" s="64">
        <v>2</v>
      </c>
      <c r="B57" s="297" t="s">
        <v>32</v>
      </c>
      <c r="C57" s="1097">
        <v>3</v>
      </c>
      <c r="D57" s="1093">
        <v>154</v>
      </c>
      <c r="E57" s="1096">
        <v>0</v>
      </c>
      <c r="F57" s="1096">
        <v>0</v>
      </c>
      <c r="G57" s="1096">
        <v>5660200</v>
      </c>
      <c r="H57" s="1097">
        <v>0</v>
      </c>
    </row>
    <row r="58" spans="1:10" s="358" customFormat="1" ht="17.100000000000001" customHeight="1" x14ac:dyDescent="0.2">
      <c r="A58" s="726">
        <v>3</v>
      </c>
      <c r="B58" s="297" t="s">
        <v>380</v>
      </c>
      <c r="C58" s="1097">
        <v>1</v>
      </c>
      <c r="D58" s="1093">
        <v>1200</v>
      </c>
      <c r="E58" s="1094">
        <v>4795129</v>
      </c>
      <c r="F58" s="1096">
        <v>16782951500</v>
      </c>
      <c r="G58" s="1096">
        <v>14286952039</v>
      </c>
      <c r="H58" s="1096">
        <v>3600</v>
      </c>
      <c r="I58" s="358">
        <f t="shared" si="0"/>
        <v>3500</v>
      </c>
      <c r="J58" s="358">
        <v>16500</v>
      </c>
    </row>
    <row r="59" spans="1:10" s="358" customFormat="1" ht="17.100000000000001" customHeight="1" x14ac:dyDescent="0.2">
      <c r="A59" s="64">
        <v>4</v>
      </c>
      <c r="B59" s="295" t="s">
        <v>452</v>
      </c>
      <c r="C59" s="1097">
        <v>0</v>
      </c>
      <c r="D59" s="1097">
        <v>0</v>
      </c>
      <c r="E59" s="1097">
        <v>0</v>
      </c>
      <c r="F59" s="1097">
        <v>0</v>
      </c>
      <c r="G59" s="1097">
        <v>0</v>
      </c>
      <c r="H59" s="1097">
        <v>0</v>
      </c>
    </row>
    <row r="60" spans="1:10" s="358" customFormat="1" ht="17.100000000000001" customHeight="1" x14ac:dyDescent="0.2">
      <c r="A60" s="726">
        <v>5</v>
      </c>
      <c r="B60" s="295" t="s">
        <v>451</v>
      </c>
      <c r="C60" s="1097">
        <v>0</v>
      </c>
      <c r="D60" s="1097">
        <v>0</v>
      </c>
      <c r="E60" s="1097">
        <v>0</v>
      </c>
      <c r="F60" s="1097">
        <v>0</v>
      </c>
      <c r="G60" s="1097">
        <v>0</v>
      </c>
      <c r="H60" s="1097">
        <v>0</v>
      </c>
    </row>
    <row r="61" spans="1:10" s="358" customFormat="1" ht="17.100000000000001" customHeight="1" x14ac:dyDescent="0.2">
      <c r="A61" s="64">
        <v>6</v>
      </c>
      <c r="B61" s="297" t="s">
        <v>19</v>
      </c>
      <c r="C61" s="1097">
        <v>0</v>
      </c>
      <c r="D61" s="1097">
        <v>0</v>
      </c>
      <c r="E61" s="1097">
        <v>0</v>
      </c>
      <c r="F61" s="1097">
        <v>0</v>
      </c>
      <c r="G61" s="1097">
        <v>0</v>
      </c>
      <c r="H61" s="1097">
        <v>0</v>
      </c>
    </row>
    <row r="62" spans="1:10" s="358" customFormat="1" ht="17.100000000000001" customHeight="1" x14ac:dyDescent="0.2">
      <c r="A62" s="726">
        <v>7</v>
      </c>
      <c r="B62" s="297" t="s">
        <v>14</v>
      </c>
      <c r="C62" s="1097">
        <v>0</v>
      </c>
      <c r="D62" s="1097">
        <v>0</v>
      </c>
      <c r="E62" s="1097">
        <v>0</v>
      </c>
      <c r="F62" s="1097">
        <v>0</v>
      </c>
      <c r="G62" s="1097">
        <v>0</v>
      </c>
      <c r="H62" s="1097">
        <v>0</v>
      </c>
    </row>
    <row r="63" spans="1:10" s="358" customFormat="1" ht="17.100000000000001" customHeight="1" x14ac:dyDescent="0.2">
      <c r="A63" s="64">
        <v>8</v>
      </c>
      <c r="B63" s="297" t="s">
        <v>29</v>
      </c>
      <c r="C63" s="1097">
        <v>5</v>
      </c>
      <c r="D63" s="1097">
        <v>20.736999999999998</v>
      </c>
      <c r="E63" s="1097">
        <v>47828.94</v>
      </c>
      <c r="F63" s="1097">
        <v>200881548</v>
      </c>
      <c r="G63" s="1097">
        <v>1187455</v>
      </c>
      <c r="H63" s="1097">
        <v>0</v>
      </c>
      <c r="I63" s="358">
        <f t="shared" si="0"/>
        <v>4200</v>
      </c>
      <c r="J63" s="358">
        <v>6400</v>
      </c>
    </row>
    <row r="64" spans="1:10" s="358" customFormat="1" ht="17.100000000000001" customHeight="1" x14ac:dyDescent="0.2">
      <c r="A64" s="726">
        <v>9</v>
      </c>
      <c r="B64" s="297" t="s">
        <v>16</v>
      </c>
      <c r="C64" s="1097">
        <v>2</v>
      </c>
      <c r="D64" s="1093">
        <v>1989.885</v>
      </c>
      <c r="E64" s="1096">
        <v>5552267</v>
      </c>
      <c r="F64" s="1096">
        <v>26095654900</v>
      </c>
      <c r="G64" s="1096">
        <v>757959540</v>
      </c>
      <c r="H64" s="1097">
        <v>1100</v>
      </c>
      <c r="I64" s="358">
        <f t="shared" si="0"/>
        <v>4700</v>
      </c>
      <c r="J64" s="358">
        <v>4650</v>
      </c>
    </row>
    <row r="65" spans="1:10" s="358" customFormat="1" ht="17.100000000000001" customHeight="1" x14ac:dyDescent="0.25">
      <c r="A65" s="1191" t="s">
        <v>157</v>
      </c>
      <c r="B65" s="1192"/>
      <c r="C65" s="519">
        <f>SUM(C56:C64)</f>
        <v>11</v>
      </c>
      <c r="D65" s="519">
        <f t="shared" ref="D65:H65" si="6">SUM(D56:D64)</f>
        <v>3364.6220000000003</v>
      </c>
      <c r="E65" s="519">
        <f t="shared" si="6"/>
        <v>10395224.940000001</v>
      </c>
      <c r="F65" s="519">
        <f t="shared" si="6"/>
        <v>43079487948</v>
      </c>
      <c r="G65" s="519">
        <f t="shared" si="6"/>
        <v>15051759234</v>
      </c>
      <c r="H65" s="519">
        <f t="shared" si="6"/>
        <v>4700</v>
      </c>
    </row>
    <row r="66" spans="1:10" s="358" customFormat="1" ht="17.100000000000001" customHeight="1" x14ac:dyDescent="0.25">
      <c r="A66" s="517"/>
      <c r="B66" s="464"/>
      <c r="C66" s="373"/>
      <c r="D66" s="518"/>
      <c r="E66" s="375"/>
      <c r="F66" s="375"/>
      <c r="G66" s="375"/>
      <c r="H66" s="21"/>
    </row>
    <row r="67" spans="1:10" s="358" customFormat="1" ht="17.100000000000001" customHeight="1" x14ac:dyDescent="0.25">
      <c r="A67" s="1198" t="s">
        <v>95</v>
      </c>
      <c r="B67" s="1198"/>
      <c r="C67" s="1198"/>
      <c r="D67" s="1198"/>
      <c r="E67" s="1198"/>
      <c r="F67" s="1198"/>
      <c r="G67" s="1198"/>
      <c r="H67" s="1198"/>
    </row>
    <row r="68" spans="1:10" s="358" customFormat="1" ht="17.100000000000001" customHeight="1" x14ac:dyDescent="0.25">
      <c r="A68" s="1195" t="s">
        <v>2</v>
      </c>
      <c r="B68" s="1196" t="s">
        <v>3</v>
      </c>
      <c r="C68" s="1196" t="s">
        <v>4</v>
      </c>
      <c r="D68" s="49" t="s">
        <v>5</v>
      </c>
      <c r="E68" s="50" t="s">
        <v>6</v>
      </c>
      <c r="F68" s="51" t="s">
        <v>7</v>
      </c>
      <c r="G68" s="51" t="s">
        <v>8</v>
      </c>
      <c r="H68" s="51" t="s">
        <v>9</v>
      </c>
    </row>
    <row r="69" spans="1:10" s="358" customFormat="1" ht="17.100000000000001" customHeight="1" x14ac:dyDescent="0.25">
      <c r="A69" s="1195"/>
      <c r="B69" s="1197"/>
      <c r="C69" s="1197"/>
      <c r="D69" s="52" t="s">
        <v>77</v>
      </c>
      <c r="E69" s="53" t="s">
        <v>634</v>
      </c>
      <c r="F69" s="53" t="s">
        <v>632</v>
      </c>
      <c r="G69" s="53" t="s">
        <v>631</v>
      </c>
      <c r="H69" s="55" t="s">
        <v>12</v>
      </c>
    </row>
    <row r="70" spans="1:10" s="358" customFormat="1" ht="17.100000000000001" customHeight="1" x14ac:dyDescent="0.25">
      <c r="A70" s="64">
        <v>1</v>
      </c>
      <c r="B70" s="297" t="s">
        <v>42</v>
      </c>
      <c r="C70" s="155">
        <v>1</v>
      </c>
      <c r="D70" s="298">
        <v>145</v>
      </c>
      <c r="E70" s="236">
        <v>0</v>
      </c>
      <c r="F70" s="236">
        <v>0</v>
      </c>
      <c r="G70" s="236">
        <v>0</v>
      </c>
      <c r="H70" s="155">
        <v>0</v>
      </c>
    </row>
    <row r="71" spans="1:10" s="358" customFormat="1" ht="17.100000000000001" customHeight="1" x14ac:dyDescent="0.25">
      <c r="A71" s="64">
        <v>2</v>
      </c>
      <c r="B71" s="297" t="s">
        <v>33</v>
      </c>
      <c r="C71" s="155">
        <v>2</v>
      </c>
      <c r="D71" s="298">
        <v>2212.25</v>
      </c>
      <c r="E71" s="236">
        <v>3022886.66</v>
      </c>
      <c r="F71" s="236">
        <v>5441195988</v>
      </c>
      <c r="G71" s="236">
        <v>406263837</v>
      </c>
      <c r="H71" s="155">
        <v>230</v>
      </c>
      <c r="I71" s="358">
        <f t="shared" si="0"/>
        <v>1800</v>
      </c>
      <c r="J71" s="358">
        <v>2000</v>
      </c>
    </row>
    <row r="72" spans="1:10" s="358" customFormat="1" ht="17.100000000000001" customHeight="1" x14ac:dyDescent="0.25">
      <c r="A72" s="1191" t="s">
        <v>157</v>
      </c>
      <c r="B72" s="1192"/>
      <c r="C72" s="519">
        <f t="shared" ref="C72:H72" si="7">SUM(C70:C71)</f>
        <v>3</v>
      </c>
      <c r="D72" s="520">
        <f t="shared" si="7"/>
        <v>2357.25</v>
      </c>
      <c r="E72" s="516">
        <f>SUM(E70:E71)</f>
        <v>3022886.66</v>
      </c>
      <c r="F72" s="516">
        <f>SUM(F70:F71)</f>
        <v>5441195988</v>
      </c>
      <c r="G72" s="516">
        <f>SUM(G70:G71)</f>
        <v>406263837</v>
      </c>
      <c r="H72" s="519">
        <f t="shared" si="7"/>
        <v>230</v>
      </c>
      <c r="I72" s="358">
        <f t="shared" ref="I72:I125" si="8">F72/E72</f>
        <v>1800</v>
      </c>
    </row>
    <row r="73" spans="1:10" s="358" customFormat="1" ht="17.100000000000001" customHeight="1" x14ac:dyDescent="0.25">
      <c r="A73" s="517"/>
      <c r="B73" s="464"/>
      <c r="C73" s="373"/>
      <c r="D73" s="518"/>
      <c r="E73" s="375"/>
      <c r="F73" s="375"/>
      <c r="G73" s="375"/>
      <c r="H73" s="21"/>
    </row>
    <row r="74" spans="1:10" s="358" customFormat="1" ht="17.100000000000001" customHeight="1" x14ac:dyDescent="0.25">
      <c r="A74" s="1198" t="s">
        <v>103</v>
      </c>
      <c r="B74" s="1198"/>
      <c r="C74" s="1198"/>
      <c r="D74" s="1198"/>
      <c r="E74" s="1198"/>
      <c r="F74" s="1198"/>
      <c r="G74" s="1198"/>
      <c r="H74" s="1198"/>
    </row>
    <row r="75" spans="1:10" s="358" customFormat="1" ht="17.100000000000001" customHeight="1" x14ac:dyDescent="0.25">
      <c r="A75" s="1210" t="s">
        <v>2</v>
      </c>
      <c r="B75" s="1196" t="s">
        <v>3</v>
      </c>
      <c r="C75" s="1196" t="s">
        <v>4</v>
      </c>
      <c r="D75" s="59" t="s">
        <v>5</v>
      </c>
      <c r="E75" s="60" t="s">
        <v>6</v>
      </c>
      <c r="F75" s="804" t="s">
        <v>7</v>
      </c>
      <c r="G75" s="804" t="s">
        <v>8</v>
      </c>
      <c r="H75" s="804" t="s">
        <v>9</v>
      </c>
    </row>
    <row r="76" spans="1:10" s="358" customFormat="1" ht="17.100000000000001" customHeight="1" x14ac:dyDescent="0.25">
      <c r="A76" s="1210"/>
      <c r="B76" s="1197"/>
      <c r="C76" s="1197"/>
      <c r="D76" s="61" t="s">
        <v>77</v>
      </c>
      <c r="E76" s="53" t="s">
        <v>634</v>
      </c>
      <c r="F76" s="53" t="s">
        <v>632</v>
      </c>
      <c r="G76" s="53" t="s">
        <v>631</v>
      </c>
      <c r="H76" s="2" t="s">
        <v>12</v>
      </c>
    </row>
    <row r="77" spans="1:10" s="358" customFormat="1" ht="17.100000000000001" customHeight="1" x14ac:dyDescent="0.25">
      <c r="A77" s="181">
        <v>1</v>
      </c>
      <c r="B77" s="16" t="s">
        <v>34</v>
      </c>
      <c r="C77" s="1119">
        <v>2</v>
      </c>
      <c r="D77" s="1119">
        <v>1359.492</v>
      </c>
      <c r="E77" s="1119">
        <v>13550422</v>
      </c>
      <c r="F77" s="1119">
        <f>E77*750</f>
        <v>10162816500</v>
      </c>
      <c r="G77" s="1119">
        <v>1059817466</v>
      </c>
      <c r="H77" s="1119">
        <v>1815</v>
      </c>
      <c r="I77" s="358">
        <f t="shared" si="8"/>
        <v>750</v>
      </c>
      <c r="J77" s="358">
        <v>875</v>
      </c>
    </row>
    <row r="78" spans="1:10" s="358" customFormat="1" ht="17.100000000000001" customHeight="1" x14ac:dyDescent="0.25">
      <c r="A78" s="1191" t="s">
        <v>157</v>
      </c>
      <c r="B78" s="1192"/>
      <c r="C78" s="522">
        <f>SUM(C77)</f>
        <v>2</v>
      </c>
      <c r="D78" s="523">
        <f t="shared" ref="D78:H78" si="9">SUM(D77:D77)</f>
        <v>1359.492</v>
      </c>
      <c r="E78" s="522">
        <f>SUM(E77:E77)</f>
        <v>13550422</v>
      </c>
      <c r="F78" s="522">
        <f>SUM(F77:F77)</f>
        <v>10162816500</v>
      </c>
      <c r="G78" s="522">
        <f>SUM(G77:G77)</f>
        <v>1059817466</v>
      </c>
      <c r="H78" s="522">
        <f t="shared" si="9"/>
        <v>1815</v>
      </c>
      <c r="I78" s="358">
        <f t="shared" si="8"/>
        <v>750</v>
      </c>
    </row>
    <row r="79" spans="1:10" s="358" customFormat="1" ht="17.100000000000001" customHeight="1" x14ac:dyDescent="0.25">
      <c r="A79" s="517"/>
      <c r="B79" s="524"/>
      <c r="C79" s="368"/>
      <c r="D79" s="458"/>
      <c r="E79" s="370"/>
      <c r="F79" s="370"/>
      <c r="G79" s="370"/>
      <c r="H79" s="368"/>
    </row>
    <row r="80" spans="1:10" s="358" customFormat="1" ht="17.100000000000001" customHeight="1" x14ac:dyDescent="0.25">
      <c r="A80" s="1198" t="s">
        <v>109</v>
      </c>
      <c r="B80" s="1198"/>
      <c r="C80" s="1198"/>
      <c r="D80" s="1198"/>
      <c r="E80" s="1198"/>
      <c r="F80" s="1198"/>
      <c r="G80" s="1198"/>
      <c r="H80" s="1198"/>
    </row>
    <row r="81" spans="1:10" s="358" customFormat="1" ht="17.100000000000001" customHeight="1" x14ac:dyDescent="0.25">
      <c r="A81" s="1195" t="s">
        <v>2</v>
      </c>
      <c r="B81" s="1196" t="s">
        <v>3</v>
      </c>
      <c r="C81" s="1196" t="s">
        <v>4</v>
      </c>
      <c r="D81" s="49" t="s">
        <v>5</v>
      </c>
      <c r="E81" s="50" t="s">
        <v>6</v>
      </c>
      <c r="F81" s="51" t="s">
        <v>7</v>
      </c>
      <c r="G81" s="51" t="s">
        <v>8</v>
      </c>
      <c r="H81" s="51" t="s">
        <v>9</v>
      </c>
    </row>
    <row r="82" spans="1:10" s="358" customFormat="1" ht="17.100000000000001" customHeight="1" x14ac:dyDescent="0.25">
      <c r="A82" s="1195"/>
      <c r="B82" s="1197"/>
      <c r="C82" s="1197"/>
      <c r="D82" s="52" t="s">
        <v>77</v>
      </c>
      <c r="E82" s="53" t="s">
        <v>634</v>
      </c>
      <c r="F82" s="53" t="s">
        <v>632</v>
      </c>
      <c r="G82" s="53" t="s">
        <v>631</v>
      </c>
      <c r="H82" s="55" t="s">
        <v>12</v>
      </c>
    </row>
    <row r="83" spans="1:10" s="358" customFormat="1" ht="17.100000000000001" customHeight="1" x14ac:dyDescent="0.25">
      <c r="A83" s="655">
        <v>1</v>
      </c>
      <c r="B83" s="297" t="s">
        <v>46</v>
      </c>
      <c r="C83" s="657">
        <v>1</v>
      </c>
      <c r="D83" s="658">
        <v>5</v>
      </c>
      <c r="E83" s="659">
        <v>0</v>
      </c>
      <c r="F83" s="660">
        <v>0</v>
      </c>
      <c r="G83" s="657">
        <v>0</v>
      </c>
      <c r="H83" s="657">
        <v>0</v>
      </c>
    </row>
    <row r="84" spans="1:10" s="358" customFormat="1" ht="17.100000000000001" customHeight="1" x14ac:dyDescent="0.25">
      <c r="A84" s="1205" t="s">
        <v>157</v>
      </c>
      <c r="B84" s="1206"/>
      <c r="C84" s="267">
        <f t="shared" ref="C84:H84" si="10">SUM(C83:C83)</f>
        <v>1</v>
      </c>
      <c r="D84" s="267">
        <f t="shared" si="10"/>
        <v>5</v>
      </c>
      <c r="E84" s="267">
        <f t="shared" si="10"/>
        <v>0</v>
      </c>
      <c r="F84" s="267">
        <f t="shared" si="10"/>
        <v>0</v>
      </c>
      <c r="G84" s="267">
        <f t="shared" si="10"/>
        <v>0</v>
      </c>
      <c r="H84" s="267">
        <f t="shared" si="10"/>
        <v>0</v>
      </c>
    </row>
    <row r="85" spans="1:10" s="358" customFormat="1" ht="17.100000000000001" customHeight="1" x14ac:dyDescent="0.25">
      <c r="A85" s="517"/>
      <c r="B85" s="524"/>
      <c r="C85" s="368"/>
      <c r="D85" s="458"/>
      <c r="E85" s="370"/>
      <c r="F85" s="370"/>
      <c r="G85" s="370"/>
      <c r="H85" s="368"/>
    </row>
    <row r="86" spans="1:10" s="358" customFormat="1" ht="17.100000000000001" customHeight="1" x14ac:dyDescent="0.25">
      <c r="A86" s="1198" t="s">
        <v>152</v>
      </c>
      <c r="B86" s="1198"/>
      <c r="C86" s="1198"/>
      <c r="D86" s="1198"/>
      <c r="E86" s="1198"/>
      <c r="F86" s="1198"/>
      <c r="G86" s="1198"/>
      <c r="H86" s="1198"/>
    </row>
    <row r="87" spans="1:10" s="358" customFormat="1" ht="17.100000000000001" customHeight="1" x14ac:dyDescent="0.25">
      <c r="A87" s="1195" t="s">
        <v>2</v>
      </c>
      <c r="B87" s="1196" t="s">
        <v>3</v>
      </c>
      <c r="C87" s="1196" t="s">
        <v>4</v>
      </c>
      <c r="D87" s="49" t="s">
        <v>5</v>
      </c>
      <c r="E87" s="50" t="s">
        <v>6</v>
      </c>
      <c r="F87" s="51" t="s">
        <v>7</v>
      </c>
      <c r="G87" s="51" t="s">
        <v>8</v>
      </c>
      <c r="H87" s="51" t="s">
        <v>9</v>
      </c>
    </row>
    <row r="88" spans="1:10" s="358" customFormat="1" ht="17.100000000000001" customHeight="1" x14ac:dyDescent="0.25">
      <c r="A88" s="1195"/>
      <c r="B88" s="1197"/>
      <c r="C88" s="1203"/>
      <c r="D88" s="56" t="s">
        <v>77</v>
      </c>
      <c r="E88" s="53" t="s">
        <v>634</v>
      </c>
      <c r="F88" s="53" t="s">
        <v>632</v>
      </c>
      <c r="G88" s="53" t="s">
        <v>631</v>
      </c>
      <c r="H88" s="54" t="s">
        <v>12</v>
      </c>
    </row>
    <row r="89" spans="1:10" s="358" customFormat="1" ht="17.100000000000001" customHeight="1" x14ac:dyDescent="0.25">
      <c r="A89" s="64">
        <v>1</v>
      </c>
      <c r="B89" s="295" t="s">
        <v>28</v>
      </c>
      <c r="C89" s="223">
        <v>1</v>
      </c>
      <c r="D89" s="305">
        <v>5</v>
      </c>
      <c r="E89" s="306">
        <v>0</v>
      </c>
      <c r="F89" s="307">
        <v>0</v>
      </c>
      <c r="G89" s="223">
        <v>848200</v>
      </c>
      <c r="H89" s="307">
        <v>0</v>
      </c>
    </row>
    <row r="90" spans="1:10" s="358" customFormat="1" ht="17.100000000000001" customHeight="1" x14ac:dyDescent="0.25">
      <c r="A90" s="1191" t="s">
        <v>157</v>
      </c>
      <c r="B90" s="1192"/>
      <c r="C90" s="519">
        <f t="shared" ref="C90:H90" si="11">SUM(C89:C89)</f>
        <v>1</v>
      </c>
      <c r="D90" s="520">
        <f t="shared" si="11"/>
        <v>5</v>
      </c>
      <c r="E90" s="516">
        <f t="shared" si="11"/>
        <v>0</v>
      </c>
      <c r="F90" s="516">
        <f t="shared" si="11"/>
        <v>0</v>
      </c>
      <c r="G90" s="516">
        <f t="shared" si="11"/>
        <v>848200</v>
      </c>
      <c r="H90" s="519">
        <f t="shared" si="11"/>
        <v>0</v>
      </c>
    </row>
    <row r="91" spans="1:10" s="358" customFormat="1" ht="17.100000000000001" customHeight="1" x14ac:dyDescent="0.25">
      <c r="A91" s="517"/>
      <c r="B91" s="524"/>
      <c r="C91" s="368"/>
      <c r="D91" s="458"/>
      <c r="E91" s="370"/>
      <c r="F91" s="370"/>
      <c r="G91" s="370"/>
      <c r="H91" s="368"/>
    </row>
    <row r="92" spans="1:10" s="358" customFormat="1" ht="17.100000000000001" customHeight="1" x14ac:dyDescent="0.25">
      <c r="A92" s="1198" t="s">
        <v>104</v>
      </c>
      <c r="B92" s="1198"/>
      <c r="C92" s="1198"/>
      <c r="D92" s="1198"/>
      <c r="E92" s="1198"/>
      <c r="F92" s="1198"/>
      <c r="G92" s="1198"/>
      <c r="H92" s="1198"/>
    </row>
    <row r="93" spans="1:10" s="358" customFormat="1" ht="17.100000000000001" customHeight="1" x14ac:dyDescent="0.25">
      <c r="A93" s="1195" t="s">
        <v>2</v>
      </c>
      <c r="B93" s="1196" t="s">
        <v>3</v>
      </c>
      <c r="C93" s="1196" t="s">
        <v>4</v>
      </c>
      <c r="D93" s="49" t="s">
        <v>5</v>
      </c>
      <c r="E93" s="50" t="s">
        <v>6</v>
      </c>
      <c r="F93" s="51" t="s">
        <v>7</v>
      </c>
      <c r="G93" s="51" t="s">
        <v>8</v>
      </c>
      <c r="H93" s="51" t="s">
        <v>9</v>
      </c>
    </row>
    <row r="94" spans="1:10" s="358" customFormat="1" ht="17.100000000000001" customHeight="1" x14ac:dyDescent="0.25">
      <c r="A94" s="1195"/>
      <c r="B94" s="1197"/>
      <c r="C94" s="1197"/>
      <c r="D94" s="52" t="s">
        <v>77</v>
      </c>
      <c r="E94" s="53" t="s">
        <v>634</v>
      </c>
      <c r="F94" s="53" t="s">
        <v>632</v>
      </c>
      <c r="G94" s="53" t="s">
        <v>631</v>
      </c>
      <c r="H94" s="55" t="s">
        <v>12</v>
      </c>
    </row>
    <row r="95" spans="1:10" s="358" customFormat="1" ht="17.100000000000001" customHeight="1" x14ac:dyDescent="0.25">
      <c r="A95" s="64">
        <v>1</v>
      </c>
      <c r="B95" s="297" t="s">
        <v>34</v>
      </c>
      <c r="C95" s="808">
        <v>4</v>
      </c>
      <c r="D95" s="808">
        <v>1233.5</v>
      </c>
      <c r="E95" s="809">
        <v>997265.41</v>
      </c>
      <c r="F95" s="809">
        <v>747949057.5</v>
      </c>
      <c r="G95" s="809">
        <v>79781230</v>
      </c>
      <c r="H95" s="809">
        <v>150</v>
      </c>
      <c r="I95" s="358">
        <f>F95/E95</f>
        <v>750</v>
      </c>
      <c r="J95" s="358">
        <v>875.00000004742799</v>
      </c>
    </row>
    <row r="96" spans="1:10" s="358" customFormat="1" ht="17.100000000000001" customHeight="1" x14ac:dyDescent="0.25">
      <c r="A96" s="1191" t="s">
        <v>157</v>
      </c>
      <c r="B96" s="1192"/>
      <c r="C96" s="519">
        <f t="shared" ref="C96:H96" si="12">SUM(C95:C95)</f>
        <v>4</v>
      </c>
      <c r="D96" s="520">
        <f t="shared" si="12"/>
        <v>1233.5</v>
      </c>
      <c r="E96" s="516">
        <f t="shared" si="12"/>
        <v>997265.41</v>
      </c>
      <c r="F96" s="516">
        <f t="shared" si="12"/>
        <v>747949057.5</v>
      </c>
      <c r="G96" s="516">
        <f t="shared" si="12"/>
        <v>79781230</v>
      </c>
      <c r="H96" s="516">
        <f t="shared" si="12"/>
        <v>150</v>
      </c>
      <c r="I96" s="358">
        <f t="shared" si="8"/>
        <v>750</v>
      </c>
    </row>
    <row r="97" spans="1:10" s="358" customFormat="1" ht="17.100000000000001" customHeight="1" x14ac:dyDescent="0.25">
      <c r="A97" s="517"/>
      <c r="B97" s="521"/>
      <c r="C97" s="368"/>
      <c r="D97" s="458"/>
      <c r="E97" s="370"/>
      <c r="F97" s="370"/>
      <c r="G97" s="370"/>
      <c r="H97" s="368"/>
    </row>
    <row r="98" spans="1:10" s="358" customFormat="1" ht="17.100000000000001" customHeight="1" x14ac:dyDescent="0.25">
      <c r="A98" s="517"/>
      <c r="B98" s="521"/>
      <c r="C98" s="368"/>
      <c r="D98" s="458"/>
      <c r="E98" s="370"/>
      <c r="F98" s="370"/>
      <c r="G98" s="370"/>
      <c r="H98" s="368"/>
    </row>
    <row r="99" spans="1:10" s="358" customFormat="1" ht="17.100000000000001" customHeight="1" x14ac:dyDescent="0.25">
      <c r="A99" s="1198" t="s">
        <v>86</v>
      </c>
      <c r="B99" s="1198"/>
      <c r="C99" s="1198"/>
      <c r="D99" s="1198"/>
      <c r="E99" s="1198"/>
      <c r="F99" s="1198"/>
      <c r="G99" s="1198"/>
      <c r="H99" s="1198"/>
    </row>
    <row r="100" spans="1:10" s="358" customFormat="1" ht="17.100000000000001" customHeight="1" x14ac:dyDescent="0.25">
      <c r="A100" s="1195" t="s">
        <v>2</v>
      </c>
      <c r="B100" s="1196" t="s">
        <v>3</v>
      </c>
      <c r="C100" s="1196" t="s">
        <v>4</v>
      </c>
      <c r="D100" s="49" t="s">
        <v>5</v>
      </c>
      <c r="E100" s="50" t="s">
        <v>6</v>
      </c>
      <c r="F100" s="51" t="s">
        <v>7</v>
      </c>
      <c r="G100" s="51" t="s">
        <v>8</v>
      </c>
      <c r="H100" s="51" t="s">
        <v>9</v>
      </c>
    </row>
    <row r="101" spans="1:10" s="358" customFormat="1" ht="17.100000000000001" customHeight="1" x14ac:dyDescent="0.25">
      <c r="A101" s="1195"/>
      <c r="B101" s="1197"/>
      <c r="C101" s="1197"/>
      <c r="D101" s="52" t="s">
        <v>77</v>
      </c>
      <c r="E101" s="53" t="s">
        <v>634</v>
      </c>
      <c r="F101" s="53" t="s">
        <v>632</v>
      </c>
      <c r="G101" s="53" t="s">
        <v>631</v>
      </c>
      <c r="H101" s="54" t="s">
        <v>12</v>
      </c>
    </row>
    <row r="102" spans="1:10" s="358" customFormat="1" ht="17.100000000000001" customHeight="1" x14ac:dyDescent="0.25">
      <c r="A102" s="64">
        <v>1</v>
      </c>
      <c r="B102" s="297" t="s">
        <v>16</v>
      </c>
      <c r="C102" s="222">
        <v>2</v>
      </c>
      <c r="D102" s="525">
        <v>134.09</v>
      </c>
      <c r="E102" s="328">
        <v>11338.5</v>
      </c>
      <c r="F102" s="328">
        <v>0</v>
      </c>
      <c r="G102" s="416">
        <v>15502</v>
      </c>
      <c r="H102" s="416">
        <v>17</v>
      </c>
      <c r="I102" s="358">
        <f t="shared" si="8"/>
        <v>0</v>
      </c>
      <c r="J102" s="358">
        <v>120.19762845849802</v>
      </c>
    </row>
    <row r="103" spans="1:10" s="358" customFormat="1" ht="17.100000000000001" customHeight="1" x14ac:dyDescent="0.25">
      <c r="A103" s="64">
        <v>2</v>
      </c>
      <c r="B103" s="853" t="s">
        <v>34</v>
      </c>
      <c r="C103" s="158">
        <v>0</v>
      </c>
      <c r="D103" s="308">
        <v>0</v>
      </c>
      <c r="E103" s="237">
        <v>0</v>
      </c>
      <c r="F103" s="237">
        <v>0</v>
      </c>
      <c r="G103" s="237">
        <v>0</v>
      </c>
      <c r="H103" s="64">
        <v>0</v>
      </c>
    </row>
    <row r="104" spans="1:10" s="358" customFormat="1" ht="17.100000000000001" customHeight="1" x14ac:dyDescent="0.25">
      <c r="A104" s="64">
        <v>3</v>
      </c>
      <c r="B104" s="297" t="s">
        <v>466</v>
      </c>
      <c r="C104" s="158">
        <v>0</v>
      </c>
      <c r="D104" s="308">
        <v>0</v>
      </c>
      <c r="E104" s="309">
        <v>0</v>
      </c>
      <c r="F104" s="237">
        <v>0</v>
      </c>
      <c r="G104" s="237">
        <v>0</v>
      </c>
      <c r="H104" s="64">
        <v>0</v>
      </c>
    </row>
    <row r="105" spans="1:10" s="358" customFormat="1" ht="17.100000000000001" customHeight="1" x14ac:dyDescent="0.25">
      <c r="A105" s="1191" t="s">
        <v>157</v>
      </c>
      <c r="B105" s="1192"/>
      <c r="C105" s="519">
        <f>SUM(C102:C104)</f>
        <v>2</v>
      </c>
      <c r="D105" s="519">
        <f t="shared" ref="D105:H105" si="13">SUM(D102:D104)</f>
        <v>134.09</v>
      </c>
      <c r="E105" s="519">
        <f t="shared" si="13"/>
        <v>11338.5</v>
      </c>
      <c r="F105" s="519">
        <f t="shared" si="13"/>
        <v>0</v>
      </c>
      <c r="G105" s="519">
        <f t="shared" si="13"/>
        <v>15502</v>
      </c>
      <c r="H105" s="519">
        <f t="shared" si="13"/>
        <v>17</v>
      </c>
    </row>
    <row r="106" spans="1:10" s="358" customFormat="1" ht="17.100000000000001" customHeight="1" x14ac:dyDescent="0.25">
      <c r="A106" s="517"/>
      <c r="B106" s="524"/>
      <c r="C106" s="368"/>
      <c r="D106" s="458"/>
      <c r="E106" s="370"/>
      <c r="F106" s="370"/>
      <c r="G106" s="370"/>
      <c r="H106" s="368"/>
    </row>
    <row r="107" spans="1:10" s="358" customFormat="1" ht="17.100000000000001" customHeight="1" x14ac:dyDescent="0.25">
      <c r="A107" s="1198" t="s">
        <v>153</v>
      </c>
      <c r="B107" s="1198"/>
      <c r="C107" s="1198"/>
      <c r="D107" s="1198"/>
      <c r="E107" s="1198"/>
      <c r="F107" s="1198"/>
      <c r="G107" s="1198"/>
      <c r="H107" s="1198"/>
    </row>
    <row r="108" spans="1:10" s="358" customFormat="1" ht="17.100000000000001" customHeight="1" x14ac:dyDescent="0.25">
      <c r="A108" s="1195" t="s">
        <v>2</v>
      </c>
      <c r="B108" s="1196" t="s">
        <v>3</v>
      </c>
      <c r="C108" s="1196" t="s">
        <v>4</v>
      </c>
      <c r="D108" s="49" t="s">
        <v>5</v>
      </c>
      <c r="E108" s="50" t="s">
        <v>6</v>
      </c>
      <c r="F108" s="51" t="s">
        <v>7</v>
      </c>
      <c r="G108" s="51" t="s">
        <v>8</v>
      </c>
      <c r="H108" s="51" t="s">
        <v>9</v>
      </c>
    </row>
    <row r="109" spans="1:10" s="358" customFormat="1" ht="17.100000000000001" customHeight="1" x14ac:dyDescent="0.25">
      <c r="A109" s="1195"/>
      <c r="B109" s="1197"/>
      <c r="C109" s="1197"/>
      <c r="D109" s="52" t="s">
        <v>77</v>
      </c>
      <c r="E109" s="53" t="s">
        <v>634</v>
      </c>
      <c r="F109" s="53" t="s">
        <v>632</v>
      </c>
      <c r="G109" s="53" t="s">
        <v>631</v>
      </c>
      <c r="H109" s="55" t="s">
        <v>12</v>
      </c>
    </row>
    <row r="110" spans="1:10" s="358" customFormat="1" ht="17.100000000000001" customHeight="1" x14ac:dyDescent="0.25">
      <c r="A110" s="64">
        <v>1</v>
      </c>
      <c r="B110" s="297" t="s">
        <v>165</v>
      </c>
      <c r="C110" s="358">
        <v>3</v>
      </c>
      <c r="D110" s="301">
        <v>2514</v>
      </c>
      <c r="E110" s="237">
        <v>3621715.75</v>
      </c>
      <c r="F110" s="237">
        <v>2354115238</v>
      </c>
      <c r="G110" s="358">
        <v>278000000</v>
      </c>
      <c r="H110" s="64">
        <v>360</v>
      </c>
      <c r="I110" s="358">
        <f t="shared" si="8"/>
        <v>650.00000013805607</v>
      </c>
      <c r="J110" s="358">
        <v>634</v>
      </c>
    </row>
    <row r="111" spans="1:10" s="358" customFormat="1" ht="17.100000000000001" customHeight="1" x14ac:dyDescent="0.25">
      <c r="A111" s="64">
        <v>2</v>
      </c>
      <c r="B111" s="297" t="s">
        <v>166</v>
      </c>
      <c r="C111" s="155">
        <v>9</v>
      </c>
      <c r="D111" s="301">
        <v>85.984999999999999</v>
      </c>
      <c r="E111" s="237">
        <v>11127.2</v>
      </c>
      <c r="F111" s="237">
        <v>6119960</v>
      </c>
      <c r="G111" s="236">
        <v>1186050</v>
      </c>
      <c r="H111" s="155">
        <v>35</v>
      </c>
      <c r="I111" s="358">
        <f t="shared" si="8"/>
        <v>550</v>
      </c>
      <c r="J111" s="358">
        <v>900</v>
      </c>
    </row>
    <row r="112" spans="1:10" s="358" customFormat="1" ht="17.100000000000001" customHeight="1" x14ac:dyDescent="0.25">
      <c r="A112" s="1191" t="s">
        <v>157</v>
      </c>
      <c r="B112" s="1192"/>
      <c r="C112" s="519">
        <f t="shared" ref="C112:D112" si="14">SUM(C110:C111)</f>
        <v>12</v>
      </c>
      <c r="D112" s="520">
        <f t="shared" si="14"/>
        <v>2599.9850000000001</v>
      </c>
      <c r="E112" s="516">
        <f>SUM(E110:E111)</f>
        <v>3632842.95</v>
      </c>
      <c r="F112" s="516">
        <f>SUM(F110:F111)</f>
        <v>2360235198</v>
      </c>
      <c r="G112" s="516">
        <f>SUM(G110:G111)</f>
        <v>279186050</v>
      </c>
      <c r="H112" s="519">
        <f>SUM(H110:H111)</f>
        <v>395</v>
      </c>
    </row>
    <row r="113" spans="1:10" s="358" customFormat="1" ht="17.100000000000001" customHeight="1" x14ac:dyDescent="0.25">
      <c r="A113" s="517"/>
      <c r="B113" s="464"/>
      <c r="C113" s="373"/>
      <c r="D113" s="518"/>
      <c r="E113" s="375"/>
      <c r="F113" s="375"/>
      <c r="G113" s="375"/>
      <c r="H113" s="21"/>
    </row>
    <row r="114" spans="1:10" s="358" customFormat="1" ht="17.100000000000001" customHeight="1" x14ac:dyDescent="0.25">
      <c r="A114" s="1198" t="s">
        <v>96</v>
      </c>
      <c r="B114" s="1198"/>
      <c r="C114" s="1198"/>
      <c r="D114" s="1198"/>
      <c r="E114" s="1198"/>
      <c r="F114" s="1198"/>
      <c r="G114" s="1198"/>
      <c r="H114" s="1198"/>
    </row>
    <row r="115" spans="1:10" s="358" customFormat="1" ht="17.100000000000001" customHeight="1" x14ac:dyDescent="0.25">
      <c r="A115" s="1195" t="s">
        <v>2</v>
      </c>
      <c r="B115" s="1196" t="s">
        <v>3</v>
      </c>
      <c r="C115" s="1196" t="s">
        <v>4</v>
      </c>
      <c r="D115" s="49" t="s">
        <v>5</v>
      </c>
      <c r="E115" s="50" t="s">
        <v>6</v>
      </c>
      <c r="F115" s="51" t="s">
        <v>7</v>
      </c>
      <c r="G115" s="51" t="s">
        <v>8</v>
      </c>
      <c r="H115" s="51" t="s">
        <v>9</v>
      </c>
    </row>
    <row r="116" spans="1:10" s="358" customFormat="1" ht="17.100000000000001" customHeight="1" x14ac:dyDescent="0.25">
      <c r="A116" s="1195"/>
      <c r="B116" s="1197"/>
      <c r="C116" s="1197"/>
      <c r="D116" s="52" t="s">
        <v>77</v>
      </c>
      <c r="E116" s="53" t="s">
        <v>634</v>
      </c>
      <c r="F116" s="53" t="s">
        <v>632</v>
      </c>
      <c r="G116" s="53" t="s">
        <v>631</v>
      </c>
      <c r="H116" s="55" t="s">
        <v>12</v>
      </c>
    </row>
    <row r="117" spans="1:10" s="358" customFormat="1" ht="17.100000000000001" customHeight="1" x14ac:dyDescent="0.25">
      <c r="A117" s="64">
        <v>1</v>
      </c>
      <c r="B117" s="297" t="s">
        <v>28</v>
      </c>
      <c r="C117" s="1100">
        <v>5</v>
      </c>
      <c r="D117" s="1037">
        <v>1079</v>
      </c>
      <c r="E117" s="1102">
        <v>0</v>
      </c>
      <c r="F117" s="1102">
        <v>0</v>
      </c>
      <c r="G117" s="1102">
        <v>40000</v>
      </c>
      <c r="H117" s="1100">
        <v>0</v>
      </c>
    </row>
    <row r="118" spans="1:10" s="358" customFormat="1" ht="17.100000000000001" customHeight="1" x14ac:dyDescent="0.25">
      <c r="A118" s="1191" t="s">
        <v>157</v>
      </c>
      <c r="B118" s="1192"/>
      <c r="C118" s="51">
        <f t="shared" ref="C118:H118" si="15">SUM(C117:C117)</f>
        <v>5</v>
      </c>
      <c r="D118" s="49">
        <f t="shared" si="15"/>
        <v>1079</v>
      </c>
      <c r="E118" s="50">
        <f t="shared" si="15"/>
        <v>0</v>
      </c>
      <c r="F118" s="50">
        <f t="shared" si="15"/>
        <v>0</v>
      </c>
      <c r="G118" s="50">
        <f t="shared" si="15"/>
        <v>40000</v>
      </c>
      <c r="H118" s="51">
        <f t="shared" si="15"/>
        <v>0</v>
      </c>
    </row>
    <row r="119" spans="1:10" s="358" customFormat="1" ht="17.100000000000001" customHeight="1" x14ac:dyDescent="0.25">
      <c r="A119" s="517"/>
      <c r="B119" s="521"/>
      <c r="C119" s="368"/>
      <c r="D119" s="458"/>
      <c r="E119" s="370"/>
      <c r="F119" s="370"/>
      <c r="G119" s="370"/>
      <c r="H119" s="368"/>
    </row>
    <row r="120" spans="1:10" s="358" customFormat="1" ht="17.100000000000001" customHeight="1" x14ac:dyDescent="0.25">
      <c r="A120" s="1204" t="s">
        <v>83</v>
      </c>
      <c r="B120" s="1204"/>
      <c r="C120" s="1204"/>
      <c r="D120" s="1204"/>
      <c r="E120" s="1204"/>
      <c r="F120" s="1204"/>
      <c r="G120" s="1204"/>
      <c r="H120" s="1204"/>
    </row>
    <row r="121" spans="1:10" s="358" customFormat="1" ht="17.100000000000001" customHeight="1" x14ac:dyDescent="0.25">
      <c r="A121" s="1195" t="s">
        <v>2</v>
      </c>
      <c r="B121" s="1196" t="s">
        <v>3</v>
      </c>
      <c r="C121" s="1196" t="s">
        <v>4</v>
      </c>
      <c r="D121" s="49" t="s">
        <v>5</v>
      </c>
      <c r="E121" s="50" t="s">
        <v>6</v>
      </c>
      <c r="F121" s="51" t="s">
        <v>7</v>
      </c>
      <c r="G121" s="51" t="s">
        <v>8</v>
      </c>
      <c r="H121" s="51" t="s">
        <v>9</v>
      </c>
    </row>
    <row r="122" spans="1:10" s="358" customFormat="1" ht="17.100000000000001" customHeight="1" x14ac:dyDescent="0.25">
      <c r="A122" s="1202"/>
      <c r="B122" s="1203"/>
      <c r="C122" s="1203"/>
      <c r="D122" s="56" t="s">
        <v>77</v>
      </c>
      <c r="E122" s="53" t="s">
        <v>634</v>
      </c>
      <c r="F122" s="53" t="s">
        <v>632</v>
      </c>
      <c r="G122" s="53" t="s">
        <v>631</v>
      </c>
      <c r="H122" s="54" t="s">
        <v>12</v>
      </c>
    </row>
    <row r="123" spans="1:10" s="358" customFormat="1" ht="17.100000000000001" customHeight="1" x14ac:dyDescent="0.2">
      <c r="A123" s="181">
        <v>1</v>
      </c>
      <c r="B123" s="181" t="s">
        <v>15</v>
      </c>
      <c r="C123" s="1098">
        <v>3</v>
      </c>
      <c r="D123" s="1098">
        <v>706.75</v>
      </c>
      <c r="E123" s="1098">
        <v>1107920</v>
      </c>
      <c r="F123" s="1098">
        <v>276980000</v>
      </c>
      <c r="G123" s="1098">
        <v>392419000</v>
      </c>
      <c r="H123" s="1098">
        <v>1760</v>
      </c>
      <c r="I123" s="358">
        <f t="shared" si="8"/>
        <v>250</v>
      </c>
      <c r="J123" s="358">
        <v>249.99995901569832</v>
      </c>
    </row>
    <row r="124" spans="1:10" s="358" customFormat="1" ht="17.100000000000001" customHeight="1" x14ac:dyDescent="0.2">
      <c r="A124" s="181">
        <v>2</v>
      </c>
      <c r="B124" s="181" t="s">
        <v>34</v>
      </c>
      <c r="C124" s="1098">
        <v>1</v>
      </c>
      <c r="D124" s="1098">
        <v>624</v>
      </c>
      <c r="E124" s="1098">
        <v>0</v>
      </c>
      <c r="F124" s="1098">
        <v>0</v>
      </c>
      <c r="G124" s="1098">
        <v>1248000</v>
      </c>
      <c r="H124" s="1098">
        <v>60</v>
      </c>
      <c r="I124" s="358" t="e">
        <f t="shared" si="8"/>
        <v>#DIV/0!</v>
      </c>
      <c r="J124" s="358">
        <v>850</v>
      </c>
    </row>
    <row r="125" spans="1:10" s="358" customFormat="1" ht="17.100000000000001" customHeight="1" x14ac:dyDescent="0.2">
      <c r="A125" s="181">
        <v>3</v>
      </c>
      <c r="B125" s="181" t="s">
        <v>84</v>
      </c>
      <c r="C125" s="1098">
        <v>6</v>
      </c>
      <c r="D125" s="1098">
        <v>86.47</v>
      </c>
      <c r="E125" s="1098">
        <v>28996</v>
      </c>
      <c r="F125" s="1098">
        <v>8263860</v>
      </c>
      <c r="G125" s="1098">
        <v>1331000</v>
      </c>
      <c r="H125" s="1098">
        <v>18</v>
      </c>
      <c r="I125" s="358">
        <f t="shared" si="8"/>
        <v>285</v>
      </c>
      <c r="J125" s="358">
        <v>4385</v>
      </c>
    </row>
    <row r="126" spans="1:10" s="358" customFormat="1" ht="17.100000000000001" customHeight="1" x14ac:dyDescent="0.25">
      <c r="A126" s="1191" t="s">
        <v>157</v>
      </c>
      <c r="B126" s="1192"/>
      <c r="C126" s="1085">
        <f t="shared" ref="C126:H126" si="16">SUM(C123:C125)</f>
        <v>10</v>
      </c>
      <c r="D126" s="1087">
        <f t="shared" si="16"/>
        <v>1417.22</v>
      </c>
      <c r="E126" s="1088">
        <f>SUM(E123:E125)</f>
        <v>1136916</v>
      </c>
      <c r="F126" s="1088">
        <f>SUM(F123:F125)</f>
        <v>285243860</v>
      </c>
      <c r="G126" s="1088">
        <f>SUM(G123:G125)</f>
        <v>394998000</v>
      </c>
      <c r="H126" s="1085">
        <f t="shared" si="16"/>
        <v>1838</v>
      </c>
    </row>
    <row r="127" spans="1:10" s="358" customFormat="1" ht="17.100000000000001" customHeight="1" x14ac:dyDescent="0.25">
      <c r="A127" s="517"/>
      <c r="B127" s="464"/>
      <c r="C127" s="373"/>
      <c r="D127" s="518"/>
      <c r="E127" s="375"/>
      <c r="F127" s="375"/>
      <c r="G127" s="375"/>
      <c r="H127" s="21"/>
    </row>
    <row r="128" spans="1:10" s="358" customFormat="1" ht="17.100000000000001" customHeight="1" x14ac:dyDescent="0.25">
      <c r="A128" s="1204" t="s">
        <v>117</v>
      </c>
      <c r="B128" s="1204"/>
      <c r="C128" s="1204"/>
      <c r="D128" s="1204"/>
      <c r="E128" s="1204"/>
      <c r="F128" s="1204"/>
      <c r="G128" s="1204"/>
      <c r="H128" s="1204"/>
    </row>
    <row r="129" spans="1:10" s="358" customFormat="1" ht="17.100000000000001" customHeight="1" x14ac:dyDescent="0.25">
      <c r="A129" s="1195" t="s">
        <v>2</v>
      </c>
      <c r="B129" s="1196" t="s">
        <v>3</v>
      </c>
      <c r="C129" s="1196" t="s">
        <v>4</v>
      </c>
      <c r="D129" s="49" t="s">
        <v>5</v>
      </c>
      <c r="E129" s="50" t="s">
        <v>6</v>
      </c>
      <c r="F129" s="51" t="s">
        <v>7</v>
      </c>
      <c r="G129" s="51" t="s">
        <v>8</v>
      </c>
      <c r="H129" s="51" t="s">
        <v>9</v>
      </c>
    </row>
    <row r="130" spans="1:10" s="358" customFormat="1" ht="17.100000000000001" customHeight="1" x14ac:dyDescent="0.25">
      <c r="A130" s="1202"/>
      <c r="B130" s="1203"/>
      <c r="C130" s="1203"/>
      <c r="D130" s="56" t="s">
        <v>77</v>
      </c>
      <c r="E130" s="53" t="s">
        <v>634</v>
      </c>
      <c r="F130" s="53" t="s">
        <v>632</v>
      </c>
      <c r="G130" s="53" t="s">
        <v>631</v>
      </c>
      <c r="H130" s="54" t="s">
        <v>12</v>
      </c>
    </row>
    <row r="131" spans="1:10" s="358" customFormat="1" ht="17.100000000000001" customHeight="1" x14ac:dyDescent="0.25">
      <c r="A131" s="181">
        <v>1</v>
      </c>
      <c r="B131" s="181" t="s">
        <v>619</v>
      </c>
      <c r="C131" s="233">
        <v>1</v>
      </c>
      <c r="D131" s="233">
        <v>195.7064</v>
      </c>
      <c r="E131" s="233">
        <v>0</v>
      </c>
      <c r="F131" s="223">
        <v>0</v>
      </c>
      <c r="G131" s="233">
        <v>0</v>
      </c>
      <c r="H131" s="233">
        <v>0</v>
      </c>
    </row>
    <row r="132" spans="1:10" s="358" customFormat="1" ht="17.100000000000001" customHeight="1" x14ac:dyDescent="0.25">
      <c r="A132" s="181"/>
      <c r="B132" s="181"/>
      <c r="C132" s="233"/>
      <c r="D132" s="233"/>
      <c r="E132" s="233"/>
      <c r="F132" s="233"/>
      <c r="G132" s="847"/>
      <c r="H132" s="233"/>
    </row>
    <row r="133" spans="1:10" s="358" customFormat="1" ht="17.100000000000001" customHeight="1" x14ac:dyDescent="0.25">
      <c r="A133" s="1191" t="s">
        <v>157</v>
      </c>
      <c r="B133" s="1192"/>
      <c r="C133" s="514">
        <f t="shared" ref="C133:H133" si="17">SUM(C131:C132)</f>
        <v>1</v>
      </c>
      <c r="D133" s="526">
        <f t="shared" si="17"/>
        <v>195.7064</v>
      </c>
      <c r="E133" s="527">
        <f t="shared" si="17"/>
        <v>0</v>
      </c>
      <c r="F133" s="527">
        <f t="shared" si="17"/>
        <v>0</v>
      </c>
      <c r="G133" s="527">
        <f t="shared" si="17"/>
        <v>0</v>
      </c>
      <c r="H133" s="514">
        <f t="shared" si="17"/>
        <v>0</v>
      </c>
    </row>
    <row r="134" spans="1:10" s="358" customFormat="1" ht="17.100000000000001" customHeight="1" x14ac:dyDescent="0.25">
      <c r="A134" s="517"/>
      <c r="B134" s="464"/>
      <c r="C134" s="373"/>
      <c r="D134" s="518"/>
      <c r="E134" s="375"/>
      <c r="F134" s="375"/>
      <c r="G134" s="375"/>
      <c r="H134" s="21"/>
    </row>
    <row r="135" spans="1:10" s="358" customFormat="1" ht="17.100000000000001" customHeight="1" x14ac:dyDescent="0.25">
      <c r="A135" s="517"/>
      <c r="B135" s="464"/>
      <c r="C135" s="373"/>
      <c r="D135" s="518"/>
      <c r="E135" s="375"/>
      <c r="F135" s="375"/>
      <c r="G135" s="375"/>
      <c r="H135" s="21"/>
    </row>
    <row r="136" spans="1:10" s="358" customFormat="1" ht="17.100000000000001" customHeight="1" x14ac:dyDescent="0.25">
      <c r="A136" s="1198" t="s">
        <v>118</v>
      </c>
      <c r="B136" s="1198"/>
      <c r="C136" s="1198"/>
      <c r="D136" s="1198"/>
      <c r="E136" s="1198"/>
      <c r="F136" s="1198"/>
      <c r="G136" s="1198"/>
      <c r="H136" s="1198"/>
    </row>
    <row r="137" spans="1:10" s="358" customFormat="1" ht="17.100000000000001" customHeight="1" x14ac:dyDescent="0.25">
      <c r="A137" s="1195" t="s">
        <v>2</v>
      </c>
      <c r="B137" s="1196" t="s">
        <v>3</v>
      </c>
      <c r="C137" s="1196" t="s">
        <v>4</v>
      </c>
      <c r="D137" s="49" t="s">
        <v>5</v>
      </c>
      <c r="E137" s="50" t="s">
        <v>6</v>
      </c>
      <c r="F137" s="51" t="s">
        <v>7</v>
      </c>
      <c r="G137" s="51" t="s">
        <v>8</v>
      </c>
      <c r="H137" s="51" t="s">
        <v>9</v>
      </c>
    </row>
    <row r="138" spans="1:10" s="358" customFormat="1" ht="17.100000000000001" customHeight="1" x14ac:dyDescent="0.25">
      <c r="A138" s="1195"/>
      <c r="B138" s="1197"/>
      <c r="C138" s="1197"/>
      <c r="D138" s="52" t="s">
        <v>77</v>
      </c>
      <c r="E138" s="53" t="s">
        <v>634</v>
      </c>
      <c r="F138" s="53" t="s">
        <v>632</v>
      </c>
      <c r="G138" s="53" t="s">
        <v>631</v>
      </c>
      <c r="H138" s="55" t="s">
        <v>12</v>
      </c>
    </row>
    <row r="139" spans="1:10" s="358" customFormat="1" ht="17.100000000000001" customHeight="1" x14ac:dyDescent="0.2">
      <c r="A139" s="158">
        <v>1</v>
      </c>
      <c r="B139" s="297" t="s">
        <v>34</v>
      </c>
      <c r="C139" s="1098">
        <v>1</v>
      </c>
      <c r="D139" s="1098">
        <v>1516.8</v>
      </c>
      <c r="E139" s="1098">
        <v>997817.69</v>
      </c>
      <c r="F139" s="1098">
        <v>748363267.5</v>
      </c>
      <c r="G139" s="1098">
        <v>97305349</v>
      </c>
      <c r="H139" s="1098">
        <v>150</v>
      </c>
      <c r="I139" s="358">
        <f t="shared" ref="I139:I199" si="18">F139/E139</f>
        <v>750</v>
      </c>
      <c r="J139" s="358">
        <v>750.00032710063567</v>
      </c>
    </row>
    <row r="140" spans="1:10" s="358" customFormat="1" ht="17.100000000000001" customHeight="1" x14ac:dyDescent="0.25">
      <c r="A140" s="1191" t="s">
        <v>157</v>
      </c>
      <c r="B140" s="1192"/>
      <c r="C140" s="516">
        <f t="shared" ref="C140:H140" si="19">SUM(C139:C139)</f>
        <v>1</v>
      </c>
      <c r="D140" s="520">
        <f t="shared" si="19"/>
        <v>1516.8</v>
      </c>
      <c r="E140" s="516">
        <f t="shared" si="19"/>
        <v>997817.69</v>
      </c>
      <c r="F140" s="516">
        <f t="shared" si="19"/>
        <v>748363267.5</v>
      </c>
      <c r="G140" s="516">
        <f t="shared" si="19"/>
        <v>97305349</v>
      </c>
      <c r="H140" s="516">
        <f t="shared" si="19"/>
        <v>150</v>
      </c>
      <c r="I140" s="358">
        <f t="shared" si="18"/>
        <v>750</v>
      </c>
    </row>
    <row r="141" spans="1:10" s="358" customFormat="1" ht="17.100000000000001" customHeight="1" x14ac:dyDescent="0.25">
      <c r="A141" s="517"/>
      <c r="B141" s="464"/>
      <c r="C141" s="373"/>
      <c r="D141" s="518"/>
      <c r="E141" s="375"/>
      <c r="F141" s="375"/>
      <c r="G141" s="375"/>
      <c r="H141" s="21"/>
    </row>
    <row r="142" spans="1:10" s="358" customFormat="1" ht="17.100000000000001" customHeight="1" x14ac:dyDescent="0.25">
      <c r="A142" s="1198" t="s">
        <v>87</v>
      </c>
      <c r="B142" s="1198"/>
      <c r="C142" s="1198"/>
      <c r="D142" s="1198"/>
      <c r="E142" s="1198"/>
      <c r="F142" s="1198"/>
      <c r="G142" s="1198"/>
      <c r="H142" s="1198"/>
    </row>
    <row r="143" spans="1:10" s="358" customFormat="1" ht="17.100000000000001" customHeight="1" x14ac:dyDescent="0.25">
      <c r="A143" s="1195" t="s">
        <v>2</v>
      </c>
      <c r="B143" s="1196" t="s">
        <v>3</v>
      </c>
      <c r="C143" s="1196" t="s">
        <v>4</v>
      </c>
      <c r="D143" s="49" t="s">
        <v>5</v>
      </c>
      <c r="E143" s="50" t="s">
        <v>6</v>
      </c>
      <c r="F143" s="51" t="s">
        <v>7</v>
      </c>
      <c r="G143" s="51" t="s">
        <v>8</v>
      </c>
      <c r="H143" s="51" t="s">
        <v>9</v>
      </c>
    </row>
    <row r="144" spans="1:10" s="358" customFormat="1" ht="17.100000000000001" customHeight="1" x14ac:dyDescent="0.25">
      <c r="A144" s="1195"/>
      <c r="B144" s="1197"/>
      <c r="C144" s="1197"/>
      <c r="D144" s="52" t="s">
        <v>77</v>
      </c>
      <c r="E144" s="53" t="s">
        <v>634</v>
      </c>
      <c r="F144" s="53" t="s">
        <v>632</v>
      </c>
      <c r="G144" s="53" t="s">
        <v>631</v>
      </c>
      <c r="H144" s="55" t="s">
        <v>12</v>
      </c>
    </row>
    <row r="145" spans="1:10" s="358" customFormat="1" ht="17.100000000000001" customHeight="1" x14ac:dyDescent="0.25">
      <c r="A145" s="64">
        <v>1</v>
      </c>
      <c r="B145" s="297" t="s">
        <v>16</v>
      </c>
      <c r="C145" s="222">
        <v>2</v>
      </c>
      <c r="D145" s="525">
        <v>9.15</v>
      </c>
      <c r="E145" s="328">
        <v>3729.58</v>
      </c>
      <c r="F145" s="328">
        <v>1062930</v>
      </c>
      <c r="G145" s="416">
        <v>229411.1</v>
      </c>
      <c r="H145" s="416">
        <v>10</v>
      </c>
      <c r="I145" s="358">
        <f t="shared" si="18"/>
        <v>284.99991956198824</v>
      </c>
      <c r="J145" s="358">
        <v>4400</v>
      </c>
    </row>
    <row r="146" spans="1:10" s="358" customFormat="1" ht="17.100000000000001" customHeight="1" x14ac:dyDescent="0.25">
      <c r="A146" s="64">
        <v>2</v>
      </c>
      <c r="B146" s="297" t="s">
        <v>466</v>
      </c>
      <c r="C146" s="158">
        <v>1</v>
      </c>
      <c r="D146" s="308">
        <v>4.05</v>
      </c>
      <c r="E146" s="309">
        <v>0</v>
      </c>
      <c r="F146" s="237">
        <v>0</v>
      </c>
      <c r="G146" s="237">
        <v>6100</v>
      </c>
      <c r="H146" s="64">
        <v>0</v>
      </c>
      <c r="I146" s="358" t="e">
        <f t="shared" si="18"/>
        <v>#DIV/0!</v>
      </c>
      <c r="J146" s="358">
        <v>115</v>
      </c>
    </row>
    <row r="147" spans="1:10" s="358" customFormat="1" ht="17.100000000000001" customHeight="1" x14ac:dyDescent="0.25">
      <c r="A147" s="64">
        <v>3</v>
      </c>
      <c r="B147" s="853" t="s">
        <v>34</v>
      </c>
      <c r="C147" s="158">
        <v>2</v>
      </c>
      <c r="D147" s="308">
        <v>581.15</v>
      </c>
      <c r="E147" s="237">
        <v>4328608</v>
      </c>
      <c r="F147" s="237">
        <v>3462886400</v>
      </c>
      <c r="G147" s="237">
        <v>346418120</v>
      </c>
      <c r="H147" s="64">
        <v>270</v>
      </c>
      <c r="I147" s="358">
        <f t="shared" si="18"/>
        <v>800</v>
      </c>
      <c r="J147" s="358">
        <v>680</v>
      </c>
    </row>
    <row r="148" spans="1:10" s="358" customFormat="1" ht="17.100000000000001" customHeight="1" x14ac:dyDescent="0.25">
      <c r="A148" s="299">
        <v>4</v>
      </c>
      <c r="B148" s="852" t="s">
        <v>166</v>
      </c>
      <c r="C148" s="799">
        <v>0</v>
      </c>
      <c r="D148" s="308">
        <v>0</v>
      </c>
      <c r="E148" s="237">
        <v>0</v>
      </c>
      <c r="F148" s="237">
        <v>0</v>
      </c>
      <c r="G148" s="237">
        <v>0</v>
      </c>
      <c r="H148" s="64">
        <v>0</v>
      </c>
      <c r="I148" s="358" t="e">
        <f t="shared" si="18"/>
        <v>#DIV/0!</v>
      </c>
      <c r="J148" s="358">
        <v>774.99790425276854</v>
      </c>
    </row>
    <row r="149" spans="1:10" s="358" customFormat="1" ht="16.5" customHeight="1" x14ac:dyDescent="0.25">
      <c r="A149" s="299"/>
      <c r="B149" s="213"/>
      <c r="C149" s="799"/>
      <c r="D149" s="308"/>
      <c r="E149" s="237"/>
      <c r="F149" s="237"/>
      <c r="G149" s="237"/>
      <c r="H149" s="64"/>
    </row>
    <row r="150" spans="1:10" s="358" customFormat="1" ht="17.100000000000001" customHeight="1" x14ac:dyDescent="0.25">
      <c r="A150" s="1191" t="s">
        <v>157</v>
      </c>
      <c r="B150" s="1206"/>
      <c r="C150" s="519">
        <f t="shared" ref="C150:H150" si="20">SUM(C145:C149)</f>
        <v>5</v>
      </c>
      <c r="D150" s="519">
        <f t="shared" si="20"/>
        <v>594.35</v>
      </c>
      <c r="E150" s="516">
        <f t="shared" si="20"/>
        <v>4332337.58</v>
      </c>
      <c r="F150" s="516">
        <f t="shared" si="20"/>
        <v>3463949330</v>
      </c>
      <c r="G150" s="516">
        <f t="shared" si="20"/>
        <v>346653631.10000002</v>
      </c>
      <c r="H150" s="519">
        <f t="shared" si="20"/>
        <v>280</v>
      </c>
    </row>
    <row r="151" spans="1:10" s="358" customFormat="1" ht="17.100000000000001" customHeight="1" x14ac:dyDescent="0.25">
      <c r="A151" s="517"/>
      <c r="B151" s="464"/>
      <c r="C151" s="373"/>
      <c r="D151" s="518"/>
      <c r="E151" s="375"/>
      <c r="F151" s="375"/>
      <c r="G151" s="375"/>
      <c r="H151" s="21"/>
    </row>
    <row r="152" spans="1:10" s="358" customFormat="1" ht="17.100000000000001" customHeight="1" x14ac:dyDescent="0.25">
      <c r="A152" s="1198" t="s">
        <v>106</v>
      </c>
      <c r="B152" s="1198"/>
      <c r="C152" s="1198"/>
      <c r="D152" s="1198"/>
      <c r="E152" s="1198"/>
      <c r="F152" s="1198"/>
      <c r="G152" s="1198"/>
      <c r="H152" s="1198"/>
    </row>
    <row r="153" spans="1:10" s="358" customFormat="1" ht="17.100000000000001" customHeight="1" x14ac:dyDescent="0.25">
      <c r="A153" s="1195" t="s">
        <v>2</v>
      </c>
      <c r="B153" s="1196" t="s">
        <v>3</v>
      </c>
      <c r="C153" s="1196" t="s">
        <v>4</v>
      </c>
      <c r="D153" s="49" t="s">
        <v>5</v>
      </c>
      <c r="E153" s="50" t="s">
        <v>6</v>
      </c>
      <c r="F153" s="51" t="s">
        <v>7</v>
      </c>
      <c r="G153" s="51" t="s">
        <v>8</v>
      </c>
      <c r="H153" s="51" t="s">
        <v>9</v>
      </c>
    </row>
    <row r="154" spans="1:10" s="358" customFormat="1" ht="17.100000000000001" customHeight="1" x14ac:dyDescent="0.25">
      <c r="A154" s="1195"/>
      <c r="B154" s="1197"/>
      <c r="C154" s="1197"/>
      <c r="D154" s="52" t="s">
        <v>77</v>
      </c>
      <c r="E154" s="53" t="s">
        <v>634</v>
      </c>
      <c r="F154" s="53" t="s">
        <v>632</v>
      </c>
      <c r="G154" s="53" t="s">
        <v>631</v>
      </c>
      <c r="H154" s="55" t="s">
        <v>12</v>
      </c>
    </row>
    <row r="155" spans="1:10" s="358" customFormat="1" ht="17.100000000000001" customHeight="1" x14ac:dyDescent="0.25">
      <c r="A155" s="311">
        <v>1</v>
      </c>
      <c r="B155" s="312" t="s">
        <v>33</v>
      </c>
      <c r="C155" s="214">
        <v>1</v>
      </c>
      <c r="D155" s="276">
        <v>1063.3499999999999</v>
      </c>
      <c r="E155" s="276">
        <v>0</v>
      </c>
      <c r="F155" s="310">
        <v>0</v>
      </c>
      <c r="G155" s="243">
        <v>2126700</v>
      </c>
      <c r="H155" s="310">
        <v>250</v>
      </c>
      <c r="I155" s="358" t="e">
        <f t="shared" si="18"/>
        <v>#DIV/0!</v>
      </c>
      <c r="J155" s="358">
        <v>1850</v>
      </c>
    </row>
    <row r="156" spans="1:10" s="358" customFormat="1" ht="17.100000000000001" customHeight="1" x14ac:dyDescent="0.25">
      <c r="A156" s="311">
        <v>2</v>
      </c>
      <c r="B156" s="312" t="s">
        <v>34</v>
      </c>
      <c r="C156" s="214">
        <v>5</v>
      </c>
      <c r="D156" s="276">
        <v>2185.77</v>
      </c>
      <c r="E156" s="276">
        <v>4173332</v>
      </c>
      <c r="F156" s="310">
        <v>1877999400</v>
      </c>
      <c r="G156" s="243">
        <v>333866548</v>
      </c>
      <c r="H156" s="310">
        <v>350</v>
      </c>
      <c r="I156" s="358">
        <f t="shared" si="18"/>
        <v>450</v>
      </c>
      <c r="J156" s="358">
        <v>810</v>
      </c>
    </row>
    <row r="157" spans="1:10" s="358" customFormat="1" ht="17.100000000000001" customHeight="1" x14ac:dyDescent="0.25">
      <c r="A157" s="1191" t="s">
        <v>157</v>
      </c>
      <c r="B157" s="1192"/>
      <c r="C157" s="519">
        <f t="shared" ref="C157:D157" si="21">SUM(C155:C156)</f>
        <v>6</v>
      </c>
      <c r="D157" s="520">
        <f t="shared" si="21"/>
        <v>3249.12</v>
      </c>
      <c r="E157" s="516">
        <f>SUM(E155:E156)</f>
        <v>4173332</v>
      </c>
      <c r="F157" s="516">
        <f>SUM(F155:F156)</f>
        <v>1877999400</v>
      </c>
      <c r="G157" s="516">
        <f>SUM(G155:G156)</f>
        <v>335993248</v>
      </c>
      <c r="H157" s="519">
        <f>SUM(H155:H156)</f>
        <v>600</v>
      </c>
      <c r="I157" s="358">
        <f t="shared" si="18"/>
        <v>450</v>
      </c>
    </row>
    <row r="158" spans="1:10" s="358" customFormat="1" ht="17.100000000000001" customHeight="1" x14ac:dyDescent="0.25">
      <c r="A158" s="517"/>
      <c r="B158" s="464"/>
      <c r="C158" s="373"/>
      <c r="D158" s="518"/>
      <c r="E158" s="375"/>
      <c r="F158" s="375"/>
      <c r="G158" s="375"/>
      <c r="H158" s="21"/>
    </row>
    <row r="159" spans="1:10" s="358" customFormat="1" ht="17.100000000000001" customHeight="1" x14ac:dyDescent="0.25">
      <c r="A159" s="1198" t="s">
        <v>107</v>
      </c>
      <c r="B159" s="1198"/>
      <c r="C159" s="1198"/>
      <c r="D159" s="1198"/>
      <c r="E159" s="1198"/>
      <c r="F159" s="1198"/>
      <c r="G159" s="1198"/>
      <c r="H159" s="1198"/>
    </row>
    <row r="160" spans="1:10" s="358" customFormat="1" ht="17.100000000000001" customHeight="1" x14ac:dyDescent="0.25">
      <c r="A160" s="1195" t="s">
        <v>2</v>
      </c>
      <c r="B160" s="1196" t="s">
        <v>3</v>
      </c>
      <c r="C160" s="1196" t="s">
        <v>4</v>
      </c>
      <c r="D160" s="49" t="s">
        <v>5</v>
      </c>
      <c r="E160" s="50" t="s">
        <v>6</v>
      </c>
      <c r="F160" s="51" t="s">
        <v>7</v>
      </c>
      <c r="G160" s="51" t="s">
        <v>8</v>
      </c>
      <c r="H160" s="51" t="s">
        <v>9</v>
      </c>
    </row>
    <row r="161" spans="1:10" s="358" customFormat="1" ht="17.100000000000001" customHeight="1" x14ac:dyDescent="0.25">
      <c r="A161" s="1195"/>
      <c r="B161" s="1197"/>
      <c r="C161" s="1197"/>
      <c r="D161" s="52" t="s">
        <v>77</v>
      </c>
      <c r="E161" s="53" t="s">
        <v>634</v>
      </c>
      <c r="F161" s="53" t="s">
        <v>632</v>
      </c>
      <c r="G161" s="53" t="s">
        <v>631</v>
      </c>
      <c r="H161" s="55" t="s">
        <v>12</v>
      </c>
    </row>
    <row r="162" spans="1:10" s="358" customFormat="1" ht="17.100000000000001" customHeight="1" x14ac:dyDescent="0.25">
      <c r="A162" s="64">
        <v>1</v>
      </c>
      <c r="B162" s="297" t="s">
        <v>34</v>
      </c>
      <c r="C162" s="155">
        <v>9</v>
      </c>
      <c r="D162" s="300">
        <v>4465.0200000000004</v>
      </c>
      <c r="E162" s="237">
        <v>23585652.879999999</v>
      </c>
      <c r="F162" s="237">
        <v>16509957016</v>
      </c>
      <c r="G162" s="237">
        <v>1820479983</v>
      </c>
      <c r="H162" s="64">
        <v>600</v>
      </c>
      <c r="I162" s="358">
        <f t="shared" si="18"/>
        <v>700</v>
      </c>
      <c r="J162" s="358">
        <v>850.00000002426418</v>
      </c>
    </row>
    <row r="163" spans="1:10" s="358" customFormat="1" ht="17.100000000000001" customHeight="1" x14ac:dyDescent="0.25">
      <c r="A163" s="1191" t="s">
        <v>157</v>
      </c>
      <c r="B163" s="1192"/>
      <c r="C163" s="516">
        <f t="shared" ref="C163:H163" si="22">SUM(C162:C162)</f>
        <v>9</v>
      </c>
      <c r="D163" s="520">
        <f t="shared" si="22"/>
        <v>4465.0200000000004</v>
      </c>
      <c r="E163" s="516">
        <f>SUM(E162:E162)</f>
        <v>23585652.879999999</v>
      </c>
      <c r="F163" s="516">
        <f>SUM(F162:F162)</f>
        <v>16509957016</v>
      </c>
      <c r="G163" s="516">
        <f>SUM(G162:G162)</f>
        <v>1820479983</v>
      </c>
      <c r="H163" s="516">
        <f t="shared" si="22"/>
        <v>600</v>
      </c>
      <c r="I163" s="358">
        <f t="shared" si="18"/>
        <v>700</v>
      </c>
    </row>
    <row r="164" spans="1:10" s="358" customFormat="1" ht="17.100000000000001" customHeight="1" x14ac:dyDescent="0.25">
      <c r="A164" s="517"/>
      <c r="B164" s="524"/>
      <c r="C164" s="370"/>
      <c r="D164" s="458"/>
      <c r="E164" s="370"/>
      <c r="F164" s="370"/>
      <c r="G164" s="370"/>
      <c r="H164" s="370"/>
    </row>
    <row r="165" spans="1:10" s="358" customFormat="1" ht="17.100000000000001" customHeight="1" x14ac:dyDescent="0.25">
      <c r="A165" s="1204" t="s">
        <v>171</v>
      </c>
      <c r="B165" s="1204"/>
      <c r="C165" s="1204"/>
      <c r="D165" s="1204"/>
      <c r="E165" s="1204"/>
      <c r="F165" s="1204"/>
      <c r="G165" s="1204"/>
      <c r="H165" s="1204"/>
    </row>
    <row r="166" spans="1:10" s="358" customFormat="1" ht="17.100000000000001" customHeight="1" x14ac:dyDescent="0.25">
      <c r="A166" s="1195" t="s">
        <v>2</v>
      </c>
      <c r="B166" s="1196" t="s">
        <v>3</v>
      </c>
      <c r="C166" s="1196" t="s">
        <v>4</v>
      </c>
      <c r="D166" s="49" t="s">
        <v>5</v>
      </c>
      <c r="E166" s="50" t="s">
        <v>6</v>
      </c>
      <c r="F166" s="51" t="s">
        <v>7</v>
      </c>
      <c r="G166" s="51" t="s">
        <v>8</v>
      </c>
      <c r="H166" s="51" t="s">
        <v>9</v>
      </c>
    </row>
    <row r="167" spans="1:10" s="358" customFormat="1" ht="17.100000000000001" customHeight="1" x14ac:dyDescent="0.25">
      <c r="A167" s="1195"/>
      <c r="B167" s="1197"/>
      <c r="C167" s="1197"/>
      <c r="D167" s="52" t="s">
        <v>77</v>
      </c>
      <c r="E167" s="53" t="s">
        <v>634</v>
      </c>
      <c r="F167" s="53" t="s">
        <v>632</v>
      </c>
      <c r="G167" s="53" t="s">
        <v>631</v>
      </c>
      <c r="H167" s="55" t="s">
        <v>12</v>
      </c>
    </row>
    <row r="168" spans="1:10" s="358" customFormat="1" ht="17.100000000000001" customHeight="1" x14ac:dyDescent="0.25">
      <c r="A168" s="64">
        <v>1</v>
      </c>
      <c r="B168" s="64" t="s">
        <v>34</v>
      </c>
      <c r="C168" s="158">
        <v>1</v>
      </c>
      <c r="D168" s="301">
        <v>41.13</v>
      </c>
      <c r="E168" s="309">
        <v>1602.82</v>
      </c>
      <c r="F168" s="236">
        <v>0</v>
      </c>
      <c r="G168" s="155">
        <v>60000</v>
      </c>
      <c r="H168" s="155">
        <v>0</v>
      </c>
      <c r="I168" s="358">
        <f t="shared" si="18"/>
        <v>0</v>
      </c>
      <c r="J168" s="358">
        <v>750</v>
      </c>
    </row>
    <row r="169" spans="1:10" s="358" customFormat="1" ht="17.100000000000001" customHeight="1" x14ac:dyDescent="0.25">
      <c r="A169" s="64">
        <v>2</v>
      </c>
      <c r="B169" s="64" t="s">
        <v>16</v>
      </c>
      <c r="C169" s="158">
        <v>3</v>
      </c>
      <c r="D169" s="301">
        <v>229.03</v>
      </c>
      <c r="E169" s="309">
        <v>27180.01</v>
      </c>
      <c r="F169" s="652">
        <v>0</v>
      </c>
      <c r="G169" s="742">
        <v>8630247</v>
      </c>
      <c r="H169" s="742">
        <v>0</v>
      </c>
      <c r="I169" s="358">
        <f t="shared" si="18"/>
        <v>0</v>
      </c>
      <c r="J169" s="358">
        <v>4350.0013893990454</v>
      </c>
    </row>
    <row r="170" spans="1:10" s="358" customFormat="1" ht="17.100000000000001" customHeight="1" x14ac:dyDescent="0.25">
      <c r="A170" s="1191" t="s">
        <v>157</v>
      </c>
      <c r="B170" s="1192"/>
      <c r="C170" s="519">
        <f t="shared" ref="C170:H170" si="23">SUM(C168:C169)</f>
        <v>4</v>
      </c>
      <c r="D170" s="520">
        <f t="shared" si="23"/>
        <v>270.16000000000003</v>
      </c>
      <c r="E170" s="516">
        <f t="shared" si="23"/>
        <v>28782.829999999998</v>
      </c>
      <c r="F170" s="516">
        <f>SUM(F168:F169)</f>
        <v>0</v>
      </c>
      <c r="G170" s="516">
        <f t="shared" si="23"/>
        <v>8690247</v>
      </c>
      <c r="H170" s="519">
        <f t="shared" si="23"/>
        <v>0</v>
      </c>
      <c r="I170" s="358">
        <f t="shared" si="18"/>
        <v>0</v>
      </c>
    </row>
    <row r="171" spans="1:10" s="358" customFormat="1" ht="17.100000000000001" customHeight="1" x14ac:dyDescent="0.25">
      <c r="A171" s="517"/>
      <c r="B171" s="524"/>
      <c r="C171" s="370"/>
      <c r="D171" s="458"/>
      <c r="E171" s="370"/>
      <c r="F171" s="370"/>
      <c r="G171" s="370"/>
      <c r="H171" s="370"/>
    </row>
    <row r="172" spans="1:10" s="358" customFormat="1" ht="17.100000000000001" customHeight="1" x14ac:dyDescent="0.25">
      <c r="A172" s="1198" t="s">
        <v>89</v>
      </c>
      <c r="B172" s="1198"/>
      <c r="C172" s="1198"/>
      <c r="D172" s="1198"/>
      <c r="E172" s="1198"/>
      <c r="F172" s="1198"/>
      <c r="G172" s="1198"/>
      <c r="H172" s="1198"/>
    </row>
    <row r="173" spans="1:10" s="358" customFormat="1" ht="17.100000000000001" customHeight="1" x14ac:dyDescent="0.25">
      <c r="A173" s="1195" t="s">
        <v>2</v>
      </c>
      <c r="B173" s="1196" t="s">
        <v>3</v>
      </c>
      <c r="C173" s="1196" t="s">
        <v>4</v>
      </c>
      <c r="D173" s="49" t="s">
        <v>5</v>
      </c>
      <c r="E173" s="50" t="s">
        <v>6</v>
      </c>
      <c r="F173" s="51" t="s">
        <v>7</v>
      </c>
      <c r="G173" s="51" t="s">
        <v>8</v>
      </c>
      <c r="H173" s="51" t="s">
        <v>9</v>
      </c>
    </row>
    <row r="174" spans="1:10" s="358" customFormat="1" ht="17.100000000000001" customHeight="1" x14ac:dyDescent="0.25">
      <c r="A174" s="1195"/>
      <c r="B174" s="1197"/>
      <c r="C174" s="1197"/>
      <c r="D174" s="52" t="s">
        <v>77</v>
      </c>
      <c r="E174" s="53" t="s">
        <v>634</v>
      </c>
      <c r="F174" s="53" t="s">
        <v>632</v>
      </c>
      <c r="G174" s="53" t="s">
        <v>631</v>
      </c>
      <c r="H174" s="55" t="s">
        <v>12</v>
      </c>
    </row>
    <row r="175" spans="1:10" s="358" customFormat="1" ht="17.100000000000001" customHeight="1" x14ac:dyDescent="0.25">
      <c r="A175" s="64">
        <v>1</v>
      </c>
      <c r="B175" s="297" t="s">
        <v>380</v>
      </c>
      <c r="C175" s="313">
        <v>0</v>
      </c>
      <c r="D175" s="316">
        <v>0</v>
      </c>
      <c r="E175" s="314">
        <v>0</v>
      </c>
      <c r="F175" s="313">
        <v>0</v>
      </c>
      <c r="G175" s="810">
        <v>0</v>
      </c>
      <c r="H175" s="222">
        <v>0</v>
      </c>
    </row>
    <row r="176" spans="1:10" s="358" customFormat="1" ht="17.100000000000001" customHeight="1" x14ac:dyDescent="0.25">
      <c r="A176" s="64">
        <v>2</v>
      </c>
      <c r="B176" s="295" t="s">
        <v>172</v>
      </c>
      <c r="C176" s="313">
        <v>3</v>
      </c>
      <c r="D176" s="316">
        <v>1725.8225</v>
      </c>
      <c r="E176" s="314">
        <v>188448</v>
      </c>
      <c r="F176" s="313">
        <v>4051632000</v>
      </c>
      <c r="G176" s="810">
        <v>185967000</v>
      </c>
      <c r="H176" s="222">
        <v>29529</v>
      </c>
      <c r="I176" s="358">
        <f t="shared" si="18"/>
        <v>21500</v>
      </c>
      <c r="J176" s="358">
        <v>24500</v>
      </c>
    </row>
    <row r="177" spans="1:10" s="358" customFormat="1" ht="17.100000000000001" customHeight="1" x14ac:dyDescent="0.25">
      <c r="A177" s="64">
        <v>3</v>
      </c>
      <c r="B177" s="295" t="s">
        <v>173</v>
      </c>
      <c r="C177" s="213">
        <v>0</v>
      </c>
      <c r="D177" s="293">
        <v>0</v>
      </c>
      <c r="E177" s="314">
        <v>428584</v>
      </c>
      <c r="F177" s="313">
        <v>6857344000</v>
      </c>
      <c r="G177" s="810">
        <v>8002667000</v>
      </c>
      <c r="H177" s="181">
        <v>0</v>
      </c>
      <c r="I177" s="358">
        <f t="shared" si="18"/>
        <v>16000</v>
      </c>
      <c r="J177" s="358">
        <v>24500</v>
      </c>
    </row>
    <row r="178" spans="1:10" s="358" customFormat="1" ht="17.100000000000001" customHeight="1" x14ac:dyDescent="0.25">
      <c r="A178" s="64">
        <v>4</v>
      </c>
      <c r="B178" s="297" t="s">
        <v>92</v>
      </c>
      <c r="C178" s="302">
        <v>0</v>
      </c>
      <c r="D178" s="303">
        <v>0</v>
      </c>
      <c r="E178" s="332">
        <v>516.21</v>
      </c>
      <c r="F178" s="302">
        <v>31488810000</v>
      </c>
      <c r="G178" s="248">
        <v>1974506000</v>
      </c>
      <c r="H178" s="317">
        <v>0</v>
      </c>
      <c r="I178" s="358">
        <f t="shared" si="18"/>
        <v>60999999.999999993</v>
      </c>
      <c r="J178" s="358">
        <v>55000000</v>
      </c>
    </row>
    <row r="179" spans="1:10" s="358" customFormat="1" ht="17.100000000000001" customHeight="1" x14ac:dyDescent="0.25">
      <c r="A179" s="64">
        <v>5</v>
      </c>
      <c r="B179" s="297" t="s">
        <v>14</v>
      </c>
      <c r="C179" s="158">
        <v>0</v>
      </c>
      <c r="D179" s="318">
        <v>0</v>
      </c>
      <c r="E179" s="248">
        <v>0</v>
      </c>
      <c r="F179" s="315">
        <v>0</v>
      </c>
      <c r="G179" s="248">
        <v>0</v>
      </c>
      <c r="H179" s="319">
        <v>0</v>
      </c>
    </row>
    <row r="180" spans="1:10" s="358" customFormat="1" ht="17.100000000000001" customHeight="1" x14ac:dyDescent="0.25">
      <c r="A180" s="1191" t="s">
        <v>157</v>
      </c>
      <c r="B180" s="1192"/>
      <c r="C180" s="519">
        <f t="shared" ref="C180:H180" si="24">SUM(C175:C179)</f>
        <v>3</v>
      </c>
      <c r="D180" s="520">
        <f t="shared" si="24"/>
        <v>1725.8225</v>
      </c>
      <c r="E180" s="528">
        <f t="shared" si="24"/>
        <v>617548.21</v>
      </c>
      <c r="F180" s="516">
        <f t="shared" si="24"/>
        <v>42397786000</v>
      </c>
      <c r="G180" s="515">
        <f t="shared" si="24"/>
        <v>10163140000</v>
      </c>
      <c r="H180" s="519">
        <f t="shared" si="24"/>
        <v>29529</v>
      </c>
    </row>
    <row r="181" spans="1:10" s="358" customFormat="1" ht="17.100000000000001" customHeight="1" x14ac:dyDescent="0.25">
      <c r="A181" s="517"/>
      <c r="B181" s="143"/>
      <c r="C181" s="143"/>
      <c r="D181" s="143"/>
      <c r="E181" s="143"/>
      <c r="F181" s="143"/>
      <c r="G181" s="143"/>
      <c r="H181" s="143"/>
    </row>
    <row r="182" spans="1:10" s="358" customFormat="1" ht="17.100000000000001" customHeight="1" x14ac:dyDescent="0.25">
      <c r="A182" s="1198" t="s">
        <v>119</v>
      </c>
      <c r="B182" s="1198"/>
      <c r="C182" s="1198"/>
      <c r="D182" s="1198"/>
      <c r="E182" s="1198"/>
      <c r="F182" s="1198"/>
      <c r="G182" s="1198"/>
      <c r="H182" s="1198"/>
    </row>
    <row r="183" spans="1:10" s="358" customFormat="1" ht="17.100000000000001" customHeight="1" x14ac:dyDescent="0.25">
      <c r="A183" s="1195" t="s">
        <v>2</v>
      </c>
      <c r="B183" s="1196" t="s">
        <v>3</v>
      </c>
      <c r="C183" s="1196" t="s">
        <v>4</v>
      </c>
      <c r="D183" s="49" t="s">
        <v>5</v>
      </c>
      <c r="E183" s="50" t="s">
        <v>6</v>
      </c>
      <c r="F183" s="51" t="s">
        <v>7</v>
      </c>
      <c r="G183" s="51" t="s">
        <v>8</v>
      </c>
      <c r="H183" s="51" t="s">
        <v>9</v>
      </c>
    </row>
    <row r="184" spans="1:10" s="358" customFormat="1" ht="17.100000000000001" customHeight="1" x14ac:dyDescent="0.25">
      <c r="A184" s="1195"/>
      <c r="B184" s="1197"/>
      <c r="C184" s="1197"/>
      <c r="D184" s="52" t="s">
        <v>77</v>
      </c>
      <c r="E184" s="53" t="s">
        <v>634</v>
      </c>
      <c r="F184" s="53" t="s">
        <v>632</v>
      </c>
      <c r="G184" s="53" t="s">
        <v>631</v>
      </c>
      <c r="H184" s="55" t="s">
        <v>12</v>
      </c>
    </row>
    <row r="185" spans="1:10" s="358" customFormat="1" ht="17.100000000000001" customHeight="1" x14ac:dyDescent="0.2">
      <c r="A185" s="64">
        <v>1</v>
      </c>
      <c r="B185" s="297" t="s">
        <v>34</v>
      </c>
      <c r="C185" s="1098">
        <v>1</v>
      </c>
      <c r="D185" s="1098">
        <v>895.42</v>
      </c>
      <c r="E185" s="1098">
        <v>3859727.49</v>
      </c>
      <c r="F185" s="1096">
        <v>2701809243</v>
      </c>
      <c r="G185" s="1099">
        <v>213000000</v>
      </c>
      <c r="H185" s="1097">
        <v>168</v>
      </c>
      <c r="I185" s="358">
        <f t="shared" si="18"/>
        <v>700</v>
      </c>
      <c r="J185" s="358">
        <v>750</v>
      </c>
    </row>
    <row r="186" spans="1:10" s="358" customFormat="1" ht="17.100000000000001" customHeight="1" x14ac:dyDescent="0.25">
      <c r="A186" s="1191" t="s">
        <v>157</v>
      </c>
      <c r="B186" s="1192"/>
      <c r="C186" s="519">
        <f t="shared" ref="C186:H186" si="25">SUM(C185)</f>
        <v>1</v>
      </c>
      <c r="D186" s="520">
        <f t="shared" si="25"/>
        <v>895.42</v>
      </c>
      <c r="E186" s="516">
        <f t="shared" si="25"/>
        <v>3859727.49</v>
      </c>
      <c r="F186" s="516">
        <f t="shared" si="25"/>
        <v>2701809243</v>
      </c>
      <c r="G186" s="516">
        <f t="shared" si="25"/>
        <v>213000000</v>
      </c>
      <c r="H186" s="519">
        <f t="shared" si="25"/>
        <v>168</v>
      </c>
      <c r="I186" s="358">
        <f t="shared" si="18"/>
        <v>700</v>
      </c>
    </row>
    <row r="187" spans="1:10" s="358" customFormat="1" ht="17.100000000000001" customHeight="1" x14ac:dyDescent="0.25">
      <c r="A187" s="517"/>
      <c r="B187" s="464"/>
      <c r="C187" s="373"/>
      <c r="D187" s="518"/>
      <c r="E187" s="375"/>
      <c r="F187" s="375"/>
      <c r="G187" s="375"/>
      <c r="H187" s="21"/>
    </row>
    <row r="188" spans="1:10" s="358" customFormat="1" ht="17.100000000000001" customHeight="1" x14ac:dyDescent="0.25">
      <c r="A188" s="1198" t="s">
        <v>375</v>
      </c>
      <c r="B188" s="1198"/>
      <c r="C188" s="1198"/>
      <c r="D188" s="1198"/>
      <c r="E188" s="1198"/>
      <c r="F188" s="1198"/>
      <c r="G188" s="1198"/>
      <c r="H188" s="1198"/>
    </row>
    <row r="189" spans="1:10" s="358" customFormat="1" ht="17.100000000000001" customHeight="1" x14ac:dyDescent="0.25">
      <c r="A189" s="1195" t="s">
        <v>2</v>
      </c>
      <c r="B189" s="1196" t="s">
        <v>3</v>
      </c>
      <c r="C189" s="1196" t="s">
        <v>4</v>
      </c>
      <c r="D189" s="49" t="s">
        <v>5</v>
      </c>
      <c r="E189" s="50" t="s">
        <v>6</v>
      </c>
      <c r="F189" s="51" t="s">
        <v>7</v>
      </c>
      <c r="G189" s="51" t="s">
        <v>8</v>
      </c>
      <c r="H189" s="51" t="s">
        <v>9</v>
      </c>
    </row>
    <row r="190" spans="1:10" s="358" customFormat="1" ht="17.100000000000001" customHeight="1" x14ac:dyDescent="0.25">
      <c r="A190" s="1195"/>
      <c r="B190" s="1197"/>
      <c r="C190" s="1197"/>
      <c r="D190" s="52" t="s">
        <v>77</v>
      </c>
      <c r="E190" s="53" t="s">
        <v>634</v>
      </c>
      <c r="F190" s="53" t="s">
        <v>632</v>
      </c>
      <c r="G190" s="53" t="s">
        <v>631</v>
      </c>
      <c r="H190" s="55" t="s">
        <v>12</v>
      </c>
    </row>
    <row r="191" spans="1:10" s="358" customFormat="1" ht="17.100000000000001" customHeight="1" x14ac:dyDescent="0.25">
      <c r="A191" s="64">
        <v>1</v>
      </c>
      <c r="B191" s="297" t="s">
        <v>160</v>
      </c>
      <c r="C191" s="657">
        <v>4</v>
      </c>
      <c r="D191" s="657">
        <v>19</v>
      </c>
      <c r="E191" s="657">
        <v>2328.39</v>
      </c>
      <c r="F191" s="657">
        <v>2794068</v>
      </c>
      <c r="G191" s="657">
        <v>370153</v>
      </c>
      <c r="H191" s="657">
        <v>10</v>
      </c>
      <c r="I191" s="358">
        <f t="shared" si="18"/>
        <v>1200</v>
      </c>
      <c r="J191" s="358">
        <v>1200</v>
      </c>
    </row>
    <row r="192" spans="1:10" s="358" customFormat="1" ht="17.100000000000001" customHeight="1" x14ac:dyDescent="0.25">
      <c r="A192" s="222">
        <v>2</v>
      </c>
      <c r="B192" s="357" t="s">
        <v>47</v>
      </c>
      <c r="C192" s="657">
        <v>2</v>
      </c>
      <c r="D192" s="657">
        <v>18.2</v>
      </c>
      <c r="E192" s="657">
        <v>203.63</v>
      </c>
      <c r="F192" s="657">
        <v>183267</v>
      </c>
      <c r="G192" s="657">
        <v>141237</v>
      </c>
      <c r="H192" s="657">
        <v>4</v>
      </c>
      <c r="I192" s="358">
        <f t="shared" si="18"/>
        <v>900</v>
      </c>
      <c r="J192" s="358">
        <v>900</v>
      </c>
    </row>
    <row r="193" spans="1:10" s="358" customFormat="1" ht="17.100000000000001" customHeight="1" x14ac:dyDescent="0.25">
      <c r="A193" s="655"/>
      <c r="B193" s="656"/>
      <c r="C193" s="657"/>
      <c r="D193" s="658"/>
      <c r="E193" s="659"/>
      <c r="F193" s="660"/>
      <c r="G193" s="657"/>
      <c r="H193" s="657"/>
    </row>
    <row r="194" spans="1:10" s="358" customFormat="1" ht="17.100000000000001" customHeight="1" x14ac:dyDescent="0.25">
      <c r="A194" s="1205" t="s">
        <v>157</v>
      </c>
      <c r="B194" s="1206"/>
      <c r="C194" s="267">
        <f>SUM(C191:C193)</f>
        <v>6</v>
      </c>
      <c r="D194" s="267">
        <f t="shared" ref="D194:H194" si="26">SUM(D191:D193)</f>
        <v>37.200000000000003</v>
      </c>
      <c r="E194" s="267">
        <f t="shared" si="26"/>
        <v>2532.02</v>
      </c>
      <c r="F194" s="267">
        <f t="shared" si="26"/>
        <v>2977335</v>
      </c>
      <c r="G194" s="267">
        <f>SUM(G191:G193)</f>
        <v>511390</v>
      </c>
      <c r="H194" s="267">
        <f t="shared" si="26"/>
        <v>14</v>
      </c>
    </row>
    <row r="195" spans="1:10" s="358" customFormat="1" ht="17.100000000000001" customHeight="1" x14ac:dyDescent="0.25">
      <c r="A195" s="517"/>
      <c r="B195" s="464"/>
      <c r="C195" s="373"/>
      <c r="D195" s="518"/>
      <c r="E195" s="375"/>
      <c r="F195" s="375"/>
      <c r="G195" s="375"/>
      <c r="H195" s="21"/>
    </row>
    <row r="196" spans="1:10" s="358" customFormat="1" ht="17.100000000000001" customHeight="1" x14ac:dyDescent="0.25">
      <c r="A196" s="1198" t="s">
        <v>90</v>
      </c>
      <c r="B196" s="1198"/>
      <c r="C196" s="1198"/>
      <c r="D196" s="1198"/>
      <c r="E196" s="1198"/>
      <c r="F196" s="1198"/>
      <c r="G196" s="1198"/>
      <c r="H196" s="1198"/>
    </row>
    <row r="197" spans="1:10" s="358" customFormat="1" ht="17.100000000000001" customHeight="1" x14ac:dyDescent="0.25">
      <c r="A197" s="1195" t="s">
        <v>2</v>
      </c>
      <c r="B197" s="1196" t="s">
        <v>3</v>
      </c>
      <c r="C197" s="1196" t="s">
        <v>4</v>
      </c>
      <c r="D197" s="49" t="s">
        <v>5</v>
      </c>
      <c r="E197" s="50" t="s">
        <v>6</v>
      </c>
      <c r="F197" s="51" t="s">
        <v>7</v>
      </c>
      <c r="G197" s="51" t="s">
        <v>8</v>
      </c>
      <c r="H197" s="51" t="s">
        <v>9</v>
      </c>
    </row>
    <row r="198" spans="1:10" s="358" customFormat="1" ht="17.100000000000001" customHeight="1" x14ac:dyDescent="0.25">
      <c r="A198" s="1195"/>
      <c r="B198" s="1197"/>
      <c r="C198" s="1197"/>
      <c r="D198" s="52" t="s">
        <v>77</v>
      </c>
      <c r="E198" s="53" t="s">
        <v>634</v>
      </c>
      <c r="F198" s="53" t="s">
        <v>632</v>
      </c>
      <c r="G198" s="53" t="s">
        <v>631</v>
      </c>
      <c r="H198" s="55" t="s">
        <v>12</v>
      </c>
    </row>
    <row r="199" spans="1:10" s="358" customFormat="1" ht="17.100000000000001" customHeight="1" x14ac:dyDescent="0.2">
      <c r="A199" s="64">
        <v>1</v>
      </c>
      <c r="B199" s="64" t="s">
        <v>34</v>
      </c>
      <c r="C199" s="1014">
        <v>5</v>
      </c>
      <c r="D199" s="1014">
        <v>1124.01</v>
      </c>
      <c r="E199" s="1014">
        <v>13050820.210000001</v>
      </c>
      <c r="F199" s="1014">
        <v>8483033137</v>
      </c>
      <c r="G199" s="1014">
        <v>1077142000</v>
      </c>
      <c r="H199" s="1014">
        <v>960</v>
      </c>
      <c r="I199" s="358">
        <f t="shared" si="18"/>
        <v>650.00000003831167</v>
      </c>
      <c r="J199" s="358">
        <v>884.99999999598003</v>
      </c>
    </row>
    <row r="200" spans="1:10" s="358" customFormat="1" ht="17.100000000000001" customHeight="1" x14ac:dyDescent="0.2">
      <c r="A200" s="64">
        <v>2</v>
      </c>
      <c r="B200" s="64" t="s">
        <v>47</v>
      </c>
      <c r="C200" s="1014">
        <v>1</v>
      </c>
      <c r="D200" s="1014">
        <v>49.48</v>
      </c>
      <c r="E200" s="1014">
        <v>86292.55</v>
      </c>
      <c r="F200" s="1014">
        <v>119170011.59999999</v>
      </c>
      <c r="G200" s="1014">
        <v>10300000</v>
      </c>
      <c r="H200" s="1014">
        <v>185</v>
      </c>
      <c r="I200" s="358">
        <f t="shared" ref="I200:I230" si="27">F200/E200</f>
        <v>1381.0000005794241</v>
      </c>
      <c r="J200" s="358">
        <v>1050</v>
      </c>
    </row>
    <row r="201" spans="1:10" s="358" customFormat="1" ht="17.100000000000001" customHeight="1" x14ac:dyDescent="0.2">
      <c r="A201" s="222">
        <v>3</v>
      </c>
      <c r="B201" s="222" t="s">
        <v>651</v>
      </c>
      <c r="C201" s="1014">
        <v>1</v>
      </c>
      <c r="D201" s="1014">
        <v>63</v>
      </c>
      <c r="E201" s="1014">
        <v>0</v>
      </c>
      <c r="F201" s="1014">
        <v>0</v>
      </c>
      <c r="G201" s="1014">
        <v>591773</v>
      </c>
      <c r="H201" s="1014">
        <v>0</v>
      </c>
      <c r="I201" s="358" t="e">
        <f t="shared" si="27"/>
        <v>#DIV/0!</v>
      </c>
      <c r="J201" s="358">
        <v>18500</v>
      </c>
    </row>
    <row r="202" spans="1:10" s="358" customFormat="1" ht="17.100000000000001" customHeight="1" x14ac:dyDescent="0.2">
      <c r="A202" s="181">
        <v>4</v>
      </c>
      <c r="B202" s="181" t="s">
        <v>28</v>
      </c>
      <c r="C202" s="1014">
        <v>1</v>
      </c>
      <c r="D202" s="1014">
        <v>167.62</v>
      </c>
      <c r="E202" s="1014">
        <v>0</v>
      </c>
      <c r="F202" s="1014">
        <v>0</v>
      </c>
      <c r="G202" s="1014">
        <v>0</v>
      </c>
      <c r="H202" s="1014">
        <v>0</v>
      </c>
    </row>
    <row r="203" spans="1:10" s="358" customFormat="1" ht="17.100000000000001" customHeight="1" x14ac:dyDescent="0.25">
      <c r="A203" s="1205" t="s">
        <v>157</v>
      </c>
      <c r="B203" s="1206"/>
      <c r="C203" s="514">
        <f>SUM(C199:C202)</f>
        <v>8</v>
      </c>
      <c r="D203" s="514">
        <f t="shared" ref="D203:H203" si="28">SUM(D199:D202)</f>
        <v>1404.1100000000001</v>
      </c>
      <c r="E203" s="514">
        <f t="shared" si="28"/>
        <v>13137112.760000002</v>
      </c>
      <c r="F203" s="514">
        <f t="shared" si="28"/>
        <v>8602203148.6000004</v>
      </c>
      <c r="G203" s="514">
        <f t="shared" si="28"/>
        <v>1088033773</v>
      </c>
      <c r="H203" s="514">
        <f t="shared" si="28"/>
        <v>1145</v>
      </c>
    </row>
    <row r="204" spans="1:10" s="358" customFormat="1" ht="17.100000000000001" customHeight="1" x14ac:dyDescent="0.25">
      <c r="A204" s="1116"/>
      <c r="B204" s="1116"/>
      <c r="C204" s="1117"/>
      <c r="D204" s="1117"/>
      <c r="E204" s="1117"/>
      <c r="F204" s="1117"/>
      <c r="G204" s="1117"/>
      <c r="H204" s="1117"/>
    </row>
    <row r="205" spans="1:10" s="358" customFormat="1" ht="17.100000000000001" customHeight="1" x14ac:dyDescent="0.25">
      <c r="A205" s="1198" t="s">
        <v>94</v>
      </c>
      <c r="B205" s="1198"/>
      <c r="C205" s="1198"/>
      <c r="D205" s="1198"/>
      <c r="E205" s="1198"/>
      <c r="F205" s="1198"/>
      <c r="G205" s="1198"/>
      <c r="H205" s="1198"/>
    </row>
    <row r="206" spans="1:10" s="358" customFormat="1" ht="17.100000000000001" customHeight="1" x14ac:dyDescent="0.25">
      <c r="A206" s="1195" t="s">
        <v>2</v>
      </c>
      <c r="B206" s="1196" t="s">
        <v>3</v>
      </c>
      <c r="C206" s="1196" t="s">
        <v>4</v>
      </c>
      <c r="D206" s="49" t="s">
        <v>5</v>
      </c>
      <c r="E206" s="50" t="s">
        <v>6</v>
      </c>
      <c r="F206" s="51" t="s">
        <v>7</v>
      </c>
      <c r="G206" s="51" t="s">
        <v>8</v>
      </c>
      <c r="H206" s="51" t="s">
        <v>9</v>
      </c>
    </row>
    <row r="207" spans="1:10" s="358" customFormat="1" ht="17.100000000000001" customHeight="1" x14ac:dyDescent="0.25">
      <c r="A207" s="1195"/>
      <c r="B207" s="1197"/>
      <c r="C207" s="1197"/>
      <c r="D207" s="56" t="s">
        <v>77</v>
      </c>
      <c r="E207" s="53" t="s">
        <v>634</v>
      </c>
      <c r="F207" s="53" t="s">
        <v>632</v>
      </c>
      <c r="G207" s="53" t="s">
        <v>631</v>
      </c>
      <c r="H207" s="55" t="s">
        <v>12</v>
      </c>
    </row>
    <row r="208" spans="1:10" s="358" customFormat="1" ht="17.100000000000001" customHeight="1" x14ac:dyDescent="0.25">
      <c r="A208" s="64">
        <v>1</v>
      </c>
      <c r="B208" s="295" t="s">
        <v>34</v>
      </c>
      <c r="C208" s="181">
        <v>6</v>
      </c>
      <c r="D208" s="293">
        <v>2576</v>
      </c>
      <c r="E208" s="322">
        <v>21164727.469999999</v>
      </c>
      <c r="F208" s="248">
        <v>4232945494</v>
      </c>
      <c r="G208" s="237">
        <v>1671601767</v>
      </c>
      <c r="H208" s="64">
        <v>350</v>
      </c>
      <c r="I208" s="358">
        <f t="shared" si="27"/>
        <v>200</v>
      </c>
      <c r="J208" s="358">
        <v>700</v>
      </c>
    </row>
    <row r="209" spans="1:10" s="358" customFormat="1" ht="17.100000000000001" customHeight="1" x14ac:dyDescent="0.25">
      <c r="A209" s="64">
        <v>2</v>
      </c>
      <c r="B209" s="297" t="s">
        <v>47</v>
      </c>
      <c r="C209" s="64">
        <v>1</v>
      </c>
      <c r="D209" s="300">
        <v>4</v>
      </c>
      <c r="E209" s="237">
        <v>0</v>
      </c>
      <c r="F209" s="237">
        <v>0</v>
      </c>
      <c r="G209" s="237">
        <v>23700</v>
      </c>
      <c r="H209" s="64">
        <v>0</v>
      </c>
    </row>
    <row r="210" spans="1:10" s="358" customFormat="1" ht="17.100000000000001" customHeight="1" x14ac:dyDescent="0.25">
      <c r="A210" s="64">
        <v>3</v>
      </c>
      <c r="B210" s="297" t="s">
        <v>35</v>
      </c>
      <c r="C210" s="64">
        <v>1</v>
      </c>
      <c r="D210" s="300">
        <v>10</v>
      </c>
      <c r="E210" s="237">
        <v>0</v>
      </c>
      <c r="F210" s="237">
        <v>0</v>
      </c>
      <c r="G210" s="237">
        <v>0</v>
      </c>
      <c r="H210" s="64">
        <v>0</v>
      </c>
    </row>
    <row r="211" spans="1:10" s="358" customFormat="1" ht="17.100000000000001" customHeight="1" x14ac:dyDescent="0.25">
      <c r="A211" s="1191" t="s">
        <v>157</v>
      </c>
      <c r="B211" s="1192"/>
      <c r="C211" s="519">
        <f t="shared" ref="C211:H211" si="29">SUM(C208:C210)</f>
        <v>8</v>
      </c>
      <c r="D211" s="520">
        <f t="shared" si="29"/>
        <v>2590</v>
      </c>
      <c r="E211" s="516">
        <f>SUM(E208:E210)</f>
        <v>21164727.469999999</v>
      </c>
      <c r="F211" s="516">
        <f t="shared" si="29"/>
        <v>4232945494</v>
      </c>
      <c r="G211" s="516">
        <f t="shared" si="29"/>
        <v>1671625467</v>
      </c>
      <c r="H211" s="519">
        <f t="shared" si="29"/>
        <v>350</v>
      </c>
    </row>
    <row r="212" spans="1:10" s="358" customFormat="1" ht="17.100000000000001" customHeight="1" x14ac:dyDescent="0.25">
      <c r="A212" s="517"/>
      <c r="B212" s="464"/>
      <c r="C212" s="373"/>
      <c r="D212" s="518"/>
      <c r="E212" s="375"/>
      <c r="F212" s="375"/>
      <c r="G212" s="375"/>
      <c r="H212" s="21"/>
    </row>
    <row r="213" spans="1:10" s="358" customFormat="1" ht="17.100000000000001" customHeight="1" x14ac:dyDescent="0.25">
      <c r="A213" s="1201" t="s">
        <v>115</v>
      </c>
      <c r="B213" s="1201"/>
      <c r="C213" s="1201"/>
      <c r="D213" s="1201"/>
      <c r="E213" s="1201"/>
      <c r="F213" s="1201"/>
      <c r="G213" s="1201"/>
      <c r="H213" s="1201"/>
    </row>
    <row r="214" spans="1:10" s="358" customFormat="1" ht="17.100000000000001" customHeight="1" x14ac:dyDescent="0.25">
      <c r="A214" s="1195" t="s">
        <v>2</v>
      </c>
      <c r="B214" s="1196" t="s">
        <v>3</v>
      </c>
      <c r="C214" s="1196" t="s">
        <v>4</v>
      </c>
      <c r="D214" s="49" t="s">
        <v>5</v>
      </c>
      <c r="E214" s="50" t="s">
        <v>6</v>
      </c>
      <c r="F214" s="51" t="s">
        <v>7</v>
      </c>
      <c r="G214" s="806" t="s">
        <v>8</v>
      </c>
      <c r="H214" s="803" t="s">
        <v>9</v>
      </c>
    </row>
    <row r="215" spans="1:10" s="358" customFormat="1" ht="17.100000000000001" customHeight="1" x14ac:dyDescent="0.25">
      <c r="A215" s="1195"/>
      <c r="B215" s="1197"/>
      <c r="C215" s="1197"/>
      <c r="D215" s="52" t="s">
        <v>77</v>
      </c>
      <c r="E215" s="53" t="s">
        <v>634</v>
      </c>
      <c r="F215" s="53" t="s">
        <v>632</v>
      </c>
      <c r="G215" s="53" t="s">
        <v>631</v>
      </c>
      <c r="H215" s="65" t="s">
        <v>12</v>
      </c>
    </row>
    <row r="216" spans="1:10" s="358" customFormat="1" ht="17.100000000000001" customHeight="1" x14ac:dyDescent="0.25">
      <c r="A216" s="64">
        <v>1</v>
      </c>
      <c r="B216" s="297" t="s">
        <v>129</v>
      </c>
      <c r="C216" s="155">
        <v>5</v>
      </c>
      <c r="D216" s="321">
        <v>24.76</v>
      </c>
      <c r="E216" s="248">
        <v>0</v>
      </c>
      <c r="F216" s="322">
        <v>0</v>
      </c>
      <c r="G216" s="64">
        <v>150000</v>
      </c>
      <c r="H216" s="64">
        <v>0</v>
      </c>
    </row>
    <row r="217" spans="1:10" s="358" customFormat="1" ht="17.100000000000001" customHeight="1" x14ac:dyDescent="0.25">
      <c r="A217" s="1191" t="s">
        <v>157</v>
      </c>
      <c r="B217" s="1192"/>
      <c r="C217" s="519">
        <f t="shared" ref="C217:H217" si="30">SUM(C216)</f>
        <v>5</v>
      </c>
      <c r="D217" s="520">
        <f t="shared" si="30"/>
        <v>24.76</v>
      </c>
      <c r="E217" s="515">
        <f t="shared" si="30"/>
        <v>0</v>
      </c>
      <c r="F217" s="516">
        <f t="shared" si="30"/>
        <v>0</v>
      </c>
      <c r="G217" s="516">
        <f t="shared" si="30"/>
        <v>150000</v>
      </c>
      <c r="H217" s="519">
        <f t="shared" si="30"/>
        <v>0</v>
      </c>
    </row>
    <row r="218" spans="1:10" s="358" customFormat="1" ht="17.100000000000001" customHeight="1" x14ac:dyDescent="0.25">
      <c r="A218" s="517"/>
      <c r="B218" s="521"/>
      <c r="C218" s="368"/>
      <c r="D218" s="458"/>
      <c r="E218" s="370"/>
      <c r="F218" s="370"/>
      <c r="G218" s="370"/>
      <c r="H218" s="368"/>
    </row>
    <row r="219" spans="1:10" s="358" customFormat="1" ht="17.100000000000001" customHeight="1" x14ac:dyDescent="0.25">
      <c r="A219" s="1198" t="s">
        <v>82</v>
      </c>
      <c r="B219" s="1198"/>
      <c r="C219" s="1198"/>
      <c r="D219" s="1198"/>
      <c r="E219" s="1198"/>
      <c r="F219" s="1198"/>
      <c r="G219" s="1198"/>
      <c r="H219" s="1198"/>
    </row>
    <row r="220" spans="1:10" s="358" customFormat="1" ht="17.100000000000001" customHeight="1" x14ac:dyDescent="0.25">
      <c r="A220" s="1195" t="s">
        <v>2</v>
      </c>
      <c r="B220" s="1196" t="s">
        <v>3</v>
      </c>
      <c r="C220" s="1196" t="s">
        <v>4</v>
      </c>
      <c r="D220" s="49" t="s">
        <v>5</v>
      </c>
      <c r="E220" s="50" t="s">
        <v>6</v>
      </c>
      <c r="F220" s="51" t="s">
        <v>7</v>
      </c>
      <c r="G220" s="51" t="s">
        <v>8</v>
      </c>
      <c r="H220" s="51" t="s">
        <v>9</v>
      </c>
    </row>
    <row r="221" spans="1:10" s="358" customFormat="1" ht="17.100000000000001" customHeight="1" x14ac:dyDescent="0.25">
      <c r="A221" s="1195"/>
      <c r="B221" s="1197"/>
      <c r="C221" s="1197"/>
      <c r="D221" s="52" t="s">
        <v>77</v>
      </c>
      <c r="E221" s="53" t="s">
        <v>634</v>
      </c>
      <c r="F221" s="57" t="s">
        <v>632</v>
      </c>
      <c r="G221" s="57" t="s">
        <v>631</v>
      </c>
      <c r="H221" s="54" t="s">
        <v>12</v>
      </c>
    </row>
    <row r="222" spans="1:10" s="358" customFormat="1" ht="17.100000000000001" customHeight="1" x14ac:dyDescent="0.2">
      <c r="A222" s="64">
        <v>1</v>
      </c>
      <c r="B222" s="64" t="s">
        <v>17</v>
      </c>
      <c r="C222" s="1097">
        <v>0</v>
      </c>
      <c r="D222" s="1097">
        <v>0</v>
      </c>
      <c r="E222" s="1097">
        <v>96981.95</v>
      </c>
      <c r="F222" s="1097">
        <v>2085111925</v>
      </c>
      <c r="G222" s="1097">
        <v>1426975558</v>
      </c>
      <c r="H222" s="1097">
        <v>0</v>
      </c>
      <c r="I222" s="358">
        <f t="shared" si="27"/>
        <v>21500</v>
      </c>
    </row>
    <row r="223" spans="1:10" s="358" customFormat="1" ht="17.100000000000001" customHeight="1" x14ac:dyDescent="0.2">
      <c r="A223" s="64">
        <v>2</v>
      </c>
      <c r="B223" s="222" t="s">
        <v>18</v>
      </c>
      <c r="C223" s="1097">
        <v>1</v>
      </c>
      <c r="D223" s="1097">
        <v>3620</v>
      </c>
      <c r="E223" s="1097">
        <v>198525.57</v>
      </c>
      <c r="F223" s="1097">
        <v>3176409120</v>
      </c>
      <c r="G223" s="1097">
        <v>2633148059</v>
      </c>
      <c r="H223" s="1097">
        <v>2170</v>
      </c>
      <c r="I223" s="358">
        <f t="shared" si="27"/>
        <v>16000</v>
      </c>
    </row>
    <row r="224" spans="1:10" s="358" customFormat="1" ht="17.100000000000001" customHeight="1" x14ac:dyDescent="0.2">
      <c r="A224" s="64">
        <v>3</v>
      </c>
      <c r="B224" s="64" t="s">
        <v>380</v>
      </c>
      <c r="C224" s="1097">
        <v>0</v>
      </c>
      <c r="D224" s="1089">
        <v>0</v>
      </c>
      <c r="E224" s="1096">
        <v>0</v>
      </c>
      <c r="F224" s="1097">
        <v>0</v>
      </c>
      <c r="G224" s="1096">
        <v>0</v>
      </c>
      <c r="H224" s="1096">
        <v>0</v>
      </c>
      <c r="I224" s="358" t="e">
        <f t="shared" si="27"/>
        <v>#DIV/0!</v>
      </c>
      <c r="J224" s="358">
        <v>18499.998432435867</v>
      </c>
    </row>
    <row r="225" spans="1:11" s="358" customFormat="1" ht="17.100000000000001" customHeight="1" x14ac:dyDescent="0.2">
      <c r="A225" s="64">
        <v>4</v>
      </c>
      <c r="B225" s="64" t="s">
        <v>92</v>
      </c>
      <c r="C225" s="1097">
        <v>0</v>
      </c>
      <c r="D225" s="1097">
        <v>0</v>
      </c>
      <c r="E225" s="1097">
        <v>73.81</v>
      </c>
      <c r="F225" s="1097">
        <v>4502410000</v>
      </c>
      <c r="G225" s="1097">
        <v>256843276</v>
      </c>
      <c r="H225" s="1097">
        <v>0</v>
      </c>
      <c r="I225" s="358">
        <f t="shared" si="27"/>
        <v>61000000</v>
      </c>
      <c r="J225" s="358">
        <v>55000000</v>
      </c>
    </row>
    <row r="226" spans="1:11" s="358" customFormat="1" ht="17.100000000000001" customHeight="1" x14ac:dyDescent="0.2">
      <c r="A226" s="64">
        <v>5</v>
      </c>
      <c r="B226" s="64" t="s">
        <v>41</v>
      </c>
      <c r="C226" s="1097">
        <v>1</v>
      </c>
      <c r="D226" s="1089">
        <v>1370.37</v>
      </c>
      <c r="E226" s="1096">
        <v>1260662.1000000001</v>
      </c>
      <c r="F226" s="1097">
        <v>2647390410</v>
      </c>
      <c r="G226" s="1096">
        <v>1448881476</v>
      </c>
      <c r="H226" s="1097">
        <v>980</v>
      </c>
      <c r="I226" s="358">
        <f t="shared" si="27"/>
        <v>2100</v>
      </c>
      <c r="J226" s="358">
        <v>2099.9998027601064</v>
      </c>
    </row>
    <row r="227" spans="1:11" x14ac:dyDescent="0.25">
      <c r="A227" s="64">
        <v>6</v>
      </c>
      <c r="B227" s="385" t="s">
        <v>395</v>
      </c>
      <c r="C227" s="1097">
        <v>1</v>
      </c>
      <c r="D227" s="1097">
        <v>123.2</v>
      </c>
      <c r="E227" s="1096">
        <v>0</v>
      </c>
      <c r="F227" s="1097">
        <v>0</v>
      </c>
      <c r="G227" s="1096">
        <v>123200</v>
      </c>
      <c r="H227" s="1097">
        <v>1</v>
      </c>
      <c r="I227" s="358" t="e">
        <f t="shared" si="27"/>
        <v>#DIV/0!</v>
      </c>
      <c r="J227" s="127" t="e">
        <v>#DIV/0!</v>
      </c>
    </row>
    <row r="228" spans="1:11" x14ac:dyDescent="0.25">
      <c r="A228" s="64">
        <v>7</v>
      </c>
      <c r="B228" s="64" t="s">
        <v>14</v>
      </c>
      <c r="C228" s="1097">
        <v>0</v>
      </c>
      <c r="D228" s="1097">
        <v>0</v>
      </c>
      <c r="E228" s="1097">
        <v>0</v>
      </c>
      <c r="F228" s="1097">
        <v>0</v>
      </c>
      <c r="G228" s="1097">
        <v>0</v>
      </c>
      <c r="H228" s="1097">
        <v>0</v>
      </c>
      <c r="I228" s="358" t="e">
        <f t="shared" si="27"/>
        <v>#DIV/0!</v>
      </c>
      <c r="J228" s="127" t="e">
        <v>#DIV/0!</v>
      </c>
    </row>
    <row r="229" spans="1:11" x14ac:dyDescent="0.25">
      <c r="A229" s="64">
        <v>8</v>
      </c>
      <c r="B229" s="307" t="s">
        <v>47</v>
      </c>
      <c r="C229" s="1097">
        <v>1</v>
      </c>
      <c r="D229" s="1089">
        <v>112.5</v>
      </c>
      <c r="E229" s="1096">
        <v>0</v>
      </c>
      <c r="F229" s="1097">
        <v>0</v>
      </c>
      <c r="G229" s="1096">
        <v>225000</v>
      </c>
      <c r="H229" s="1097">
        <v>1</v>
      </c>
      <c r="I229" s="358" t="e">
        <f t="shared" si="27"/>
        <v>#DIV/0!</v>
      </c>
      <c r="J229" s="127" t="e">
        <v>#DIV/0!</v>
      </c>
    </row>
    <row r="230" spans="1:11" x14ac:dyDescent="0.25">
      <c r="A230" s="64">
        <v>9</v>
      </c>
      <c r="B230" s="295" t="s">
        <v>396</v>
      </c>
      <c r="C230" s="1097">
        <v>2</v>
      </c>
      <c r="D230" s="1089">
        <v>918.27</v>
      </c>
      <c r="E230" s="1096">
        <v>1943047</v>
      </c>
      <c r="F230" s="1097">
        <v>1360132900</v>
      </c>
      <c r="G230" s="1090">
        <v>119959940</v>
      </c>
      <c r="H230" s="1097">
        <v>165</v>
      </c>
      <c r="I230" s="358">
        <f t="shared" si="27"/>
        <v>700</v>
      </c>
      <c r="J230" s="127">
        <v>700</v>
      </c>
    </row>
    <row r="231" spans="1:11" x14ac:dyDescent="0.25">
      <c r="A231" s="64">
        <v>10</v>
      </c>
      <c r="B231" s="307" t="s">
        <v>32</v>
      </c>
      <c r="C231" s="1097">
        <v>0</v>
      </c>
      <c r="D231" s="1097">
        <v>0</v>
      </c>
      <c r="E231" s="1097">
        <v>0</v>
      </c>
      <c r="F231" s="1097">
        <v>0</v>
      </c>
      <c r="G231" s="1097">
        <v>0</v>
      </c>
      <c r="H231" s="1097">
        <v>0</v>
      </c>
      <c r="I231" s="358"/>
    </row>
    <row r="232" spans="1:11" x14ac:dyDescent="0.25">
      <c r="A232" s="64">
        <v>11</v>
      </c>
      <c r="B232" s="307" t="s">
        <v>42</v>
      </c>
      <c r="C232" s="1097">
        <v>0</v>
      </c>
      <c r="D232" s="1097">
        <v>0</v>
      </c>
      <c r="E232" s="1097">
        <v>0</v>
      </c>
      <c r="F232" s="1097">
        <v>0</v>
      </c>
      <c r="G232" s="1097">
        <v>0</v>
      </c>
      <c r="H232" s="1097">
        <v>0</v>
      </c>
      <c r="I232" s="358"/>
    </row>
    <row r="233" spans="1:11" s="358" customFormat="1" ht="17.100000000000001" customHeight="1" x14ac:dyDescent="0.25">
      <c r="A233" s="1189" t="s">
        <v>157</v>
      </c>
      <c r="B233" s="1190"/>
      <c r="C233" s="280">
        <f t="shared" ref="C233:H233" si="31">SUM(C222:C232)</f>
        <v>6</v>
      </c>
      <c r="D233" s="461">
        <f t="shared" si="31"/>
        <v>6144.34</v>
      </c>
      <c r="E233" s="463">
        <f t="shared" si="31"/>
        <v>3499290.43</v>
      </c>
      <c r="F233" s="463">
        <f t="shared" si="31"/>
        <v>13771454355</v>
      </c>
      <c r="G233" s="463">
        <f t="shared" si="31"/>
        <v>5886156509</v>
      </c>
      <c r="H233" s="280">
        <f t="shared" si="31"/>
        <v>3317</v>
      </c>
    </row>
    <row r="234" spans="1:11" s="358" customFormat="1" ht="17.100000000000001" customHeight="1" x14ac:dyDescent="0.3">
      <c r="A234" s="47"/>
      <c r="B234" s="48"/>
      <c r="C234" s="66"/>
      <c r="D234" s="134"/>
      <c r="E234" s="135"/>
      <c r="F234" s="135"/>
      <c r="G234" s="135"/>
      <c r="H234" s="70"/>
    </row>
    <row r="235" spans="1:11" s="811" customFormat="1" ht="17.100000000000001" customHeight="1" x14ac:dyDescent="0.25">
      <c r="A235" s="67"/>
      <c r="B235" s="68"/>
      <c r="C235" s="68"/>
      <c r="D235" s="62"/>
      <c r="E235" s="137"/>
      <c r="F235" s="137"/>
      <c r="G235" s="137"/>
      <c r="H235" s="27"/>
      <c r="I235" s="358"/>
    </row>
    <row r="236" spans="1:11" s="811" customFormat="1" ht="33" customHeight="1" x14ac:dyDescent="0.25">
      <c r="A236" s="1199" t="s">
        <v>0</v>
      </c>
      <c r="B236" s="1199"/>
      <c r="C236" s="1199"/>
      <c r="D236" s="1199"/>
      <c r="E236" s="1199"/>
      <c r="F236" s="1199"/>
      <c r="G236" s="1199"/>
      <c r="H236" s="1199"/>
      <c r="I236" s="358"/>
    </row>
    <row r="237" spans="1:11" s="811" customFormat="1" ht="23.25" customHeight="1" x14ac:dyDescent="0.35">
      <c r="A237" s="1200" t="s">
        <v>176</v>
      </c>
      <c r="B237" s="1200"/>
      <c r="C237" s="1200"/>
      <c r="D237" s="1200"/>
      <c r="E237" s="1200"/>
      <c r="F237" s="1200"/>
      <c r="G237" s="1200"/>
      <c r="H237" s="1200"/>
      <c r="I237" s="358"/>
    </row>
    <row r="238" spans="1:11" s="811" customFormat="1" ht="21" customHeight="1" x14ac:dyDescent="0.3">
      <c r="A238" s="1213" t="str">
        <f>A3</f>
        <v>Financial Year 2022-23</v>
      </c>
      <c r="B238" s="1213"/>
      <c r="C238" s="1213"/>
      <c r="D238" s="1213"/>
      <c r="E238" s="1213"/>
      <c r="F238" s="1213"/>
      <c r="G238" s="1213"/>
      <c r="H238" s="1213"/>
      <c r="I238" s="358"/>
    </row>
    <row r="239" spans="1:11" s="811" customFormat="1" ht="17.100000000000001" customHeight="1" x14ac:dyDescent="0.25">
      <c r="A239" s="127"/>
      <c r="B239" s="127"/>
      <c r="C239" s="127"/>
      <c r="D239" s="812"/>
      <c r="E239" s="125"/>
      <c r="F239" s="127"/>
      <c r="G239" s="127"/>
      <c r="H239" s="127"/>
      <c r="I239" s="358"/>
      <c r="K239" s="127"/>
    </row>
    <row r="240" spans="1:11" s="811" customFormat="1" ht="17.100000000000001" customHeight="1" x14ac:dyDescent="0.25">
      <c r="A240" s="1193" t="s">
        <v>2</v>
      </c>
      <c r="B240" s="1194" t="s">
        <v>76</v>
      </c>
      <c r="C240" s="805" t="s">
        <v>4</v>
      </c>
      <c r="D240" s="617" t="s">
        <v>5</v>
      </c>
      <c r="E240" s="618" t="s">
        <v>6</v>
      </c>
      <c r="F240" s="618" t="s">
        <v>7</v>
      </c>
      <c r="G240" s="618" t="s">
        <v>8</v>
      </c>
      <c r="H240" s="805" t="s">
        <v>9</v>
      </c>
      <c r="I240" s="358"/>
      <c r="K240" s="127"/>
    </row>
    <row r="241" spans="1:16" s="811" customFormat="1" ht="17.100000000000001" customHeight="1" x14ac:dyDescent="0.25">
      <c r="A241" s="1193"/>
      <c r="B241" s="1194"/>
      <c r="C241" s="619" t="s">
        <v>177</v>
      </c>
      <c r="D241" s="620" t="s">
        <v>77</v>
      </c>
      <c r="E241" s="53" t="s">
        <v>634</v>
      </c>
      <c r="F241" s="53" t="s">
        <v>632</v>
      </c>
      <c r="G241" s="53" t="s">
        <v>631</v>
      </c>
      <c r="H241" s="621" t="s">
        <v>12</v>
      </c>
      <c r="I241" s="358"/>
      <c r="K241" s="127"/>
    </row>
    <row r="242" spans="1:16" s="811" customFormat="1" ht="17.100000000000001" customHeight="1" x14ac:dyDescent="0.25">
      <c r="A242" s="190">
        <v>1</v>
      </c>
      <c r="B242" s="190" t="s">
        <v>137</v>
      </c>
      <c r="C242" s="190">
        <f t="shared" ref="C242:H242" si="32">C9</f>
        <v>1</v>
      </c>
      <c r="D242" s="614">
        <f t="shared" si="32"/>
        <v>4.3636999999999997</v>
      </c>
      <c r="E242" s="199">
        <f t="shared" si="32"/>
        <v>0</v>
      </c>
      <c r="F242" s="199">
        <f t="shared" si="32"/>
        <v>0</v>
      </c>
      <c r="G242" s="190">
        <f t="shared" si="32"/>
        <v>10000</v>
      </c>
      <c r="H242" s="190">
        <f t="shared" si="32"/>
        <v>0</v>
      </c>
      <c r="I242" s="358"/>
      <c r="K242" s="127"/>
      <c r="L242" s="358"/>
      <c r="M242" s="358"/>
      <c r="N242" s="358"/>
      <c r="O242" s="358"/>
    </row>
    <row r="243" spans="1:16" s="811" customFormat="1" ht="17.100000000000001" customHeight="1" x14ac:dyDescent="0.25">
      <c r="A243" s="190">
        <v>2</v>
      </c>
      <c r="B243" s="190" t="s">
        <v>91</v>
      </c>
      <c r="C243" s="190">
        <f t="shared" ref="C243:H243" si="33">C21</f>
        <v>6</v>
      </c>
      <c r="D243" s="614">
        <f t="shared" si="33"/>
        <v>525.57000000000005</v>
      </c>
      <c r="E243" s="199">
        <f t="shared" si="33"/>
        <v>657185</v>
      </c>
      <c r="F243" s="199">
        <f t="shared" si="33"/>
        <v>10514960000</v>
      </c>
      <c r="G243" s="190">
        <f t="shared" si="33"/>
        <v>959682912</v>
      </c>
      <c r="H243" s="190">
        <f t="shared" si="33"/>
        <v>380</v>
      </c>
      <c r="I243" s="358"/>
      <c r="K243" s="127"/>
      <c r="L243" s="127"/>
      <c r="M243" s="127"/>
      <c r="N243" s="127"/>
      <c r="O243" s="127"/>
      <c r="P243" s="358"/>
    </row>
    <row r="244" spans="1:16" s="811" customFormat="1" ht="17.100000000000001" customHeight="1" x14ac:dyDescent="0.25">
      <c r="A244" s="190">
        <v>3</v>
      </c>
      <c r="B244" s="190" t="s">
        <v>85</v>
      </c>
      <c r="C244" s="190">
        <f t="shared" ref="C244:H244" si="34">C27</f>
        <v>0</v>
      </c>
      <c r="D244" s="614">
        <f t="shared" si="34"/>
        <v>0</v>
      </c>
      <c r="E244" s="199">
        <f t="shared" si="34"/>
        <v>0</v>
      </c>
      <c r="F244" s="199">
        <f t="shared" si="34"/>
        <v>0</v>
      </c>
      <c r="G244" s="190">
        <f t="shared" si="34"/>
        <v>0</v>
      </c>
      <c r="H244" s="190">
        <f t="shared" si="34"/>
        <v>0</v>
      </c>
      <c r="I244" s="358"/>
      <c r="K244" s="127"/>
      <c r="L244" s="127"/>
      <c r="M244" s="127"/>
      <c r="N244" s="127"/>
      <c r="O244" s="127"/>
      <c r="P244" s="127"/>
    </row>
    <row r="245" spans="1:16" s="811" customFormat="1" ht="17.100000000000001" customHeight="1" x14ac:dyDescent="0.25">
      <c r="A245" s="190">
        <v>4</v>
      </c>
      <c r="B245" s="190" t="s">
        <v>149</v>
      </c>
      <c r="C245" s="190">
        <f t="shared" ref="C245:H245" si="35">C34</f>
        <v>2</v>
      </c>
      <c r="D245" s="614">
        <f t="shared" si="35"/>
        <v>84.717999999999989</v>
      </c>
      <c r="E245" s="199">
        <f t="shared" si="35"/>
        <v>1394745.73</v>
      </c>
      <c r="F245" s="199">
        <f t="shared" si="35"/>
        <v>989975911</v>
      </c>
      <c r="G245" s="190">
        <f t="shared" si="35"/>
        <v>112398000</v>
      </c>
      <c r="H245" s="190">
        <f t="shared" si="35"/>
        <v>320</v>
      </c>
      <c r="I245" s="358"/>
      <c r="K245" s="127"/>
      <c r="L245" s="127"/>
      <c r="M245" s="127"/>
      <c r="N245" s="127"/>
      <c r="O245" s="127"/>
      <c r="P245" s="127"/>
    </row>
    <row r="246" spans="1:16" s="811" customFormat="1" ht="17.100000000000001" customHeight="1" x14ac:dyDescent="0.25">
      <c r="A246" s="190">
        <v>5</v>
      </c>
      <c r="B246" s="190" t="s">
        <v>150</v>
      </c>
      <c r="C246" s="190">
        <f t="shared" ref="C246:H246" si="36">C42</f>
        <v>16</v>
      </c>
      <c r="D246" s="614">
        <f t="shared" si="36"/>
        <v>11926.36</v>
      </c>
      <c r="E246" s="199">
        <f t="shared" si="36"/>
        <v>7351244.6500000004</v>
      </c>
      <c r="F246" s="199">
        <f t="shared" si="36"/>
        <v>14664232422.68</v>
      </c>
      <c r="G246" s="190">
        <f t="shared" si="36"/>
        <v>1178962306</v>
      </c>
      <c r="H246" s="190">
        <f t="shared" si="36"/>
        <v>170</v>
      </c>
      <c r="I246" s="358"/>
      <c r="K246" s="127"/>
      <c r="L246" s="127"/>
      <c r="M246" s="127"/>
      <c r="N246" s="127"/>
      <c r="O246" s="127"/>
      <c r="P246" s="127"/>
    </row>
    <row r="247" spans="1:16" s="811" customFormat="1" ht="17.100000000000001" customHeight="1" x14ac:dyDescent="0.25">
      <c r="A247" s="190">
        <v>6</v>
      </c>
      <c r="B247" s="190" t="s">
        <v>190</v>
      </c>
      <c r="C247" s="190">
        <f t="shared" ref="C247:H247" si="37">C51</f>
        <v>9</v>
      </c>
      <c r="D247" s="615">
        <f t="shared" si="37"/>
        <v>1373.24</v>
      </c>
      <c r="E247" s="190">
        <f t="shared" si="37"/>
        <v>2382984.37</v>
      </c>
      <c r="F247" s="190">
        <f t="shared" si="37"/>
        <v>1308674986.5999999</v>
      </c>
      <c r="G247" s="190">
        <f t="shared" si="37"/>
        <v>190926517</v>
      </c>
      <c r="H247" s="190">
        <f t="shared" si="37"/>
        <v>140</v>
      </c>
      <c r="I247" s="358"/>
      <c r="K247" s="127"/>
      <c r="L247" s="127"/>
      <c r="M247" s="127"/>
      <c r="N247" s="127"/>
      <c r="O247" s="127"/>
      <c r="P247" s="127"/>
    </row>
    <row r="248" spans="1:16" s="811" customFormat="1" ht="17.100000000000001" customHeight="1" x14ac:dyDescent="0.25">
      <c r="A248" s="190">
        <v>7</v>
      </c>
      <c r="B248" s="190" t="s">
        <v>80</v>
      </c>
      <c r="C248" s="190">
        <f t="shared" ref="C248:H248" si="38">C65</f>
        <v>11</v>
      </c>
      <c r="D248" s="614">
        <f t="shared" si="38"/>
        <v>3364.6220000000003</v>
      </c>
      <c r="E248" s="199">
        <f t="shared" si="38"/>
        <v>10395224.940000001</v>
      </c>
      <c r="F248" s="199">
        <f t="shared" si="38"/>
        <v>43079487948</v>
      </c>
      <c r="G248" s="190">
        <f t="shared" si="38"/>
        <v>15051759234</v>
      </c>
      <c r="H248" s="190">
        <f t="shared" si="38"/>
        <v>4700</v>
      </c>
      <c r="I248" s="358"/>
      <c r="K248" s="127"/>
      <c r="L248" s="127"/>
      <c r="M248" s="127"/>
      <c r="N248" s="127"/>
      <c r="O248" s="127"/>
      <c r="P248" s="127"/>
    </row>
    <row r="249" spans="1:16" s="811" customFormat="1" ht="17.100000000000001" customHeight="1" x14ac:dyDescent="0.25">
      <c r="A249" s="190">
        <v>8</v>
      </c>
      <c r="B249" s="190" t="s">
        <v>95</v>
      </c>
      <c r="C249" s="190">
        <f t="shared" ref="C249:H249" si="39">C72</f>
        <v>3</v>
      </c>
      <c r="D249" s="614">
        <f t="shared" si="39"/>
        <v>2357.25</v>
      </c>
      <c r="E249" s="199">
        <f t="shared" si="39"/>
        <v>3022886.66</v>
      </c>
      <c r="F249" s="199">
        <f t="shared" si="39"/>
        <v>5441195988</v>
      </c>
      <c r="G249" s="199">
        <f t="shared" si="39"/>
        <v>406263837</v>
      </c>
      <c r="H249" s="190">
        <f t="shared" si="39"/>
        <v>230</v>
      </c>
      <c r="I249" s="358"/>
      <c r="J249" s="358"/>
      <c r="K249" s="127"/>
      <c r="L249" s="127"/>
      <c r="M249" s="127"/>
      <c r="N249" s="127"/>
      <c r="O249" s="127"/>
      <c r="P249" s="127"/>
    </row>
    <row r="250" spans="1:16" s="811" customFormat="1" ht="17.100000000000001" customHeight="1" x14ac:dyDescent="0.25">
      <c r="A250" s="190">
        <v>9</v>
      </c>
      <c r="B250" s="190" t="s">
        <v>103</v>
      </c>
      <c r="C250" s="190">
        <f t="shared" ref="C250:H250" si="40">C78</f>
        <v>2</v>
      </c>
      <c r="D250" s="614">
        <f t="shared" si="40"/>
        <v>1359.492</v>
      </c>
      <c r="E250" s="199">
        <f t="shared" si="40"/>
        <v>13550422</v>
      </c>
      <c r="F250" s="199">
        <f t="shared" si="40"/>
        <v>10162816500</v>
      </c>
      <c r="G250" s="190">
        <f t="shared" si="40"/>
        <v>1059817466</v>
      </c>
      <c r="H250" s="190">
        <f t="shared" si="40"/>
        <v>1815</v>
      </c>
      <c r="I250" s="358"/>
      <c r="J250" s="125">
        <f>+G242+G245+G251+G270+G264</f>
        <v>16162552709</v>
      </c>
      <c r="K250" s="127"/>
      <c r="L250" s="127"/>
      <c r="M250" s="127"/>
      <c r="N250" s="127"/>
      <c r="O250" s="127"/>
      <c r="P250" s="127"/>
    </row>
    <row r="251" spans="1:16" s="811" customFormat="1" ht="17.100000000000001" customHeight="1" x14ac:dyDescent="0.25">
      <c r="A251" s="190">
        <v>10</v>
      </c>
      <c r="B251" s="190" t="s">
        <v>152</v>
      </c>
      <c r="C251" s="190">
        <f t="shared" ref="C251:H251" si="41">C90</f>
        <v>1</v>
      </c>
      <c r="D251" s="614">
        <f t="shared" si="41"/>
        <v>5</v>
      </c>
      <c r="E251" s="199">
        <f t="shared" si="41"/>
        <v>0</v>
      </c>
      <c r="F251" s="199">
        <f t="shared" si="41"/>
        <v>0</v>
      </c>
      <c r="G251" s="190">
        <f t="shared" si="41"/>
        <v>848200</v>
      </c>
      <c r="H251" s="190">
        <f t="shared" si="41"/>
        <v>0</v>
      </c>
      <c r="I251" s="358"/>
      <c r="J251" s="127"/>
      <c r="K251" s="127"/>
      <c r="L251" s="127"/>
      <c r="M251" s="127"/>
      <c r="N251" s="127"/>
      <c r="O251" s="127"/>
      <c r="P251" s="127"/>
    </row>
    <row r="252" spans="1:16" s="811" customFormat="1" ht="17.100000000000001" customHeight="1" x14ac:dyDescent="0.25">
      <c r="A252" s="190">
        <v>11</v>
      </c>
      <c r="B252" s="190" t="s">
        <v>109</v>
      </c>
      <c r="C252" s="190">
        <f t="shared" ref="C252:H252" si="42">C84</f>
        <v>1</v>
      </c>
      <c r="D252" s="190">
        <f t="shared" si="42"/>
        <v>5</v>
      </c>
      <c r="E252" s="190">
        <f t="shared" si="42"/>
        <v>0</v>
      </c>
      <c r="F252" s="190">
        <f t="shared" si="42"/>
        <v>0</v>
      </c>
      <c r="G252" s="190">
        <f t="shared" si="42"/>
        <v>0</v>
      </c>
      <c r="H252" s="190">
        <f t="shared" si="42"/>
        <v>0</v>
      </c>
      <c r="I252" s="358"/>
      <c r="J252" s="127">
        <f>+G268+G267+G256+G257+G246</f>
        <v>3938661546</v>
      </c>
      <c r="K252" s="127"/>
      <c r="L252" s="127"/>
      <c r="M252" s="127"/>
      <c r="N252" s="127"/>
      <c r="O252" s="127"/>
      <c r="P252" s="127"/>
    </row>
    <row r="253" spans="1:16" s="811" customFormat="1" ht="17.100000000000001" customHeight="1" x14ac:dyDescent="0.25">
      <c r="A253" s="190">
        <v>12</v>
      </c>
      <c r="B253" s="190" t="s">
        <v>104</v>
      </c>
      <c r="C253" s="190">
        <f t="shared" ref="C253:H253" si="43">C96</f>
        <v>4</v>
      </c>
      <c r="D253" s="614">
        <f t="shared" si="43"/>
        <v>1233.5</v>
      </c>
      <c r="E253" s="199">
        <f t="shared" si="43"/>
        <v>997265.41</v>
      </c>
      <c r="F253" s="199">
        <f t="shared" si="43"/>
        <v>747949057.5</v>
      </c>
      <c r="G253" s="190">
        <f t="shared" si="43"/>
        <v>79781230</v>
      </c>
      <c r="H253" s="190">
        <f t="shared" si="43"/>
        <v>150</v>
      </c>
      <c r="I253" s="358"/>
      <c r="J253" s="127"/>
      <c r="K253" s="127"/>
      <c r="L253" s="127"/>
      <c r="M253" s="127"/>
      <c r="N253" s="127"/>
      <c r="O253" s="127"/>
      <c r="P253" s="127"/>
    </row>
    <row r="254" spans="1:16" s="811" customFormat="1" ht="17.100000000000001" customHeight="1" x14ac:dyDescent="0.25">
      <c r="A254" s="190">
        <v>13</v>
      </c>
      <c r="B254" s="190" t="s">
        <v>86</v>
      </c>
      <c r="C254" s="190">
        <f t="shared" ref="C254:H254" si="44">C105</f>
        <v>2</v>
      </c>
      <c r="D254" s="614">
        <f t="shared" si="44"/>
        <v>134.09</v>
      </c>
      <c r="E254" s="199">
        <f t="shared" si="44"/>
        <v>11338.5</v>
      </c>
      <c r="F254" s="199">
        <f t="shared" si="44"/>
        <v>0</v>
      </c>
      <c r="G254" s="190">
        <f t="shared" si="44"/>
        <v>15502</v>
      </c>
      <c r="H254" s="190">
        <f t="shared" si="44"/>
        <v>17</v>
      </c>
      <c r="I254" s="358"/>
      <c r="J254" s="127"/>
      <c r="K254" s="127"/>
      <c r="L254" s="127"/>
      <c r="M254" s="127"/>
      <c r="N254" s="127"/>
      <c r="O254" s="127"/>
      <c r="P254" s="127"/>
    </row>
    <row r="255" spans="1:16" s="811" customFormat="1" ht="17.100000000000001" customHeight="1" x14ac:dyDescent="0.25">
      <c r="A255" s="190">
        <v>14</v>
      </c>
      <c r="B255" s="190" t="s">
        <v>153</v>
      </c>
      <c r="C255" s="190">
        <f t="shared" ref="C255:H255" si="45">C112</f>
        <v>12</v>
      </c>
      <c r="D255" s="614">
        <f t="shared" si="45"/>
        <v>2599.9850000000001</v>
      </c>
      <c r="E255" s="199">
        <f t="shared" si="45"/>
        <v>3632842.95</v>
      </c>
      <c r="F255" s="199">
        <f t="shared" si="45"/>
        <v>2360235198</v>
      </c>
      <c r="G255" s="190">
        <f t="shared" si="45"/>
        <v>279186050</v>
      </c>
      <c r="H255" s="190">
        <f t="shared" si="45"/>
        <v>395</v>
      </c>
      <c r="I255" s="358"/>
      <c r="J255" s="127"/>
      <c r="K255" s="127"/>
      <c r="L255" s="127"/>
      <c r="M255" s="127"/>
      <c r="N255" s="127"/>
      <c r="O255" s="127"/>
      <c r="P255" s="127"/>
    </row>
    <row r="256" spans="1:16" s="811" customFormat="1" ht="17.100000000000001" customHeight="1" x14ac:dyDescent="0.25">
      <c r="A256" s="190">
        <v>15</v>
      </c>
      <c r="B256" s="190" t="s">
        <v>96</v>
      </c>
      <c r="C256" s="190">
        <f t="shared" ref="C256:H256" si="46">C118</f>
        <v>5</v>
      </c>
      <c r="D256" s="614">
        <f t="shared" si="46"/>
        <v>1079</v>
      </c>
      <c r="E256" s="199">
        <f t="shared" si="46"/>
        <v>0</v>
      </c>
      <c r="F256" s="199">
        <f t="shared" si="46"/>
        <v>0</v>
      </c>
      <c r="G256" s="190">
        <f t="shared" si="46"/>
        <v>40000</v>
      </c>
      <c r="H256" s="190">
        <f t="shared" si="46"/>
        <v>0</v>
      </c>
      <c r="I256" s="358"/>
      <c r="J256" s="127"/>
      <c r="K256" s="127"/>
      <c r="L256" s="127"/>
      <c r="M256" s="127"/>
      <c r="N256" s="127"/>
      <c r="O256" s="127"/>
      <c r="P256" s="127"/>
    </row>
    <row r="257" spans="1:17" s="811" customFormat="1" ht="17.100000000000001" customHeight="1" x14ac:dyDescent="0.25">
      <c r="A257" s="190">
        <v>16</v>
      </c>
      <c r="B257" s="190" t="s">
        <v>117</v>
      </c>
      <c r="C257" s="190">
        <f>C133</f>
        <v>1</v>
      </c>
      <c r="D257" s="190">
        <f t="shared" ref="D257:H257" si="47">D133</f>
        <v>195.7064</v>
      </c>
      <c r="E257" s="190">
        <f t="shared" si="47"/>
        <v>0</v>
      </c>
      <c r="F257" s="190">
        <f t="shared" si="47"/>
        <v>0</v>
      </c>
      <c r="G257" s="190">
        <f t="shared" si="47"/>
        <v>0</v>
      </c>
      <c r="H257" s="190">
        <f t="shared" si="47"/>
        <v>0</v>
      </c>
      <c r="I257" s="358"/>
      <c r="J257" s="127"/>
      <c r="K257" s="127"/>
      <c r="L257" s="127"/>
      <c r="M257" s="127"/>
      <c r="N257" s="127"/>
      <c r="O257" s="127"/>
      <c r="P257" s="127"/>
    </row>
    <row r="258" spans="1:17" s="811" customFormat="1" ht="17.100000000000001" customHeight="1" x14ac:dyDescent="0.25">
      <c r="A258" s="190">
        <v>17</v>
      </c>
      <c r="B258" s="190" t="s">
        <v>83</v>
      </c>
      <c r="C258" s="190">
        <f t="shared" ref="C258:H258" si="48">C126</f>
        <v>10</v>
      </c>
      <c r="D258" s="614">
        <f t="shared" si="48"/>
        <v>1417.22</v>
      </c>
      <c r="E258" s="199">
        <f t="shared" si="48"/>
        <v>1136916</v>
      </c>
      <c r="F258" s="199">
        <f t="shared" si="48"/>
        <v>285243860</v>
      </c>
      <c r="G258" s="199">
        <f t="shared" si="48"/>
        <v>394998000</v>
      </c>
      <c r="H258" s="190">
        <f t="shared" si="48"/>
        <v>1838</v>
      </c>
      <c r="I258" s="358"/>
      <c r="J258" s="127"/>
      <c r="K258" s="127"/>
      <c r="L258" s="127"/>
      <c r="M258" s="127"/>
      <c r="N258" s="127"/>
      <c r="O258" s="127"/>
      <c r="P258" s="127"/>
    </row>
    <row r="259" spans="1:17" s="811" customFormat="1" ht="17.100000000000001" customHeight="1" x14ac:dyDescent="0.25">
      <c r="A259" s="190">
        <v>18</v>
      </c>
      <c r="B259" s="190" t="s">
        <v>118</v>
      </c>
      <c r="C259" s="190">
        <f t="shared" ref="C259:H259" si="49">C140</f>
        <v>1</v>
      </c>
      <c r="D259" s="614">
        <f t="shared" si="49"/>
        <v>1516.8</v>
      </c>
      <c r="E259" s="199">
        <f t="shared" si="49"/>
        <v>997817.69</v>
      </c>
      <c r="F259" s="199">
        <f t="shared" si="49"/>
        <v>748363267.5</v>
      </c>
      <c r="G259" s="190">
        <f t="shared" si="49"/>
        <v>97305349</v>
      </c>
      <c r="H259" s="190">
        <f t="shared" si="49"/>
        <v>150</v>
      </c>
      <c r="I259" s="358"/>
      <c r="J259" s="127"/>
      <c r="K259" s="127"/>
      <c r="L259" s="127"/>
      <c r="M259" s="127"/>
      <c r="N259" s="127"/>
      <c r="O259" s="127"/>
      <c r="P259" s="127"/>
      <c r="Q259" s="358"/>
    </row>
    <row r="260" spans="1:17" s="811" customFormat="1" ht="17.100000000000001" customHeight="1" x14ac:dyDescent="0.25">
      <c r="A260" s="190">
        <v>19</v>
      </c>
      <c r="B260" s="190" t="s">
        <v>87</v>
      </c>
      <c r="C260" s="190">
        <f t="shared" ref="C260:H260" si="50">C150</f>
        <v>5</v>
      </c>
      <c r="D260" s="614">
        <f t="shared" si="50"/>
        <v>594.35</v>
      </c>
      <c r="E260" s="199">
        <f t="shared" si="50"/>
        <v>4332337.58</v>
      </c>
      <c r="F260" s="199">
        <f t="shared" si="50"/>
        <v>3463949330</v>
      </c>
      <c r="G260" s="199">
        <f>G150</f>
        <v>346653631.10000002</v>
      </c>
      <c r="H260" s="190">
        <f t="shared" si="50"/>
        <v>280</v>
      </c>
      <c r="I260" s="358"/>
      <c r="J260" s="127"/>
      <c r="K260" s="127"/>
      <c r="L260" s="127"/>
      <c r="M260" s="127"/>
      <c r="N260" s="127"/>
      <c r="O260" s="127"/>
      <c r="P260" s="127"/>
      <c r="Q260" s="127"/>
    </row>
    <row r="261" spans="1:17" s="811" customFormat="1" ht="17.100000000000001" customHeight="1" x14ac:dyDescent="0.25">
      <c r="A261" s="190">
        <v>20</v>
      </c>
      <c r="B261" s="190" t="s">
        <v>106</v>
      </c>
      <c r="C261" s="190">
        <f t="shared" ref="C261:H261" si="51">C157</f>
        <v>6</v>
      </c>
      <c r="D261" s="614">
        <f t="shared" si="51"/>
        <v>3249.12</v>
      </c>
      <c r="E261" s="199">
        <f t="shared" si="51"/>
        <v>4173332</v>
      </c>
      <c r="F261" s="199">
        <f t="shared" si="51"/>
        <v>1877999400</v>
      </c>
      <c r="G261" s="190">
        <f t="shared" si="51"/>
        <v>335993248</v>
      </c>
      <c r="H261" s="190">
        <f t="shared" si="51"/>
        <v>600</v>
      </c>
      <c r="I261" s="358"/>
      <c r="J261" s="127"/>
      <c r="K261" s="127"/>
      <c r="L261" s="127"/>
      <c r="M261" s="127"/>
      <c r="N261" s="127"/>
      <c r="O261" s="127"/>
      <c r="P261" s="127"/>
      <c r="Q261" s="127"/>
    </row>
    <row r="262" spans="1:17" s="811" customFormat="1" ht="17.100000000000001" customHeight="1" x14ac:dyDescent="0.25">
      <c r="A262" s="190">
        <v>21</v>
      </c>
      <c r="B262" s="190" t="s">
        <v>88</v>
      </c>
      <c r="C262" s="190">
        <f t="shared" ref="C262:H262" si="52">C170</f>
        <v>4</v>
      </c>
      <c r="D262" s="614">
        <f t="shared" si="52"/>
        <v>270.16000000000003</v>
      </c>
      <c r="E262" s="199">
        <f t="shared" si="52"/>
        <v>28782.829999999998</v>
      </c>
      <c r="F262" s="199">
        <f t="shared" si="52"/>
        <v>0</v>
      </c>
      <c r="G262" s="199">
        <f t="shared" si="52"/>
        <v>8690247</v>
      </c>
      <c r="H262" s="190">
        <f t="shared" si="52"/>
        <v>0</v>
      </c>
      <c r="I262" s="358"/>
      <c r="J262" s="127"/>
      <c r="K262" s="127"/>
      <c r="L262" s="127"/>
      <c r="M262" s="127"/>
      <c r="N262" s="127"/>
      <c r="O262" s="127"/>
      <c r="P262" s="127"/>
      <c r="Q262" s="127"/>
    </row>
    <row r="263" spans="1:17" s="811" customFormat="1" ht="17.100000000000001" customHeight="1" x14ac:dyDescent="0.25">
      <c r="A263" s="190">
        <v>22</v>
      </c>
      <c r="B263" s="190" t="s">
        <v>107</v>
      </c>
      <c r="C263" s="190">
        <f t="shared" ref="C263:H263" si="53">C163</f>
        <v>9</v>
      </c>
      <c r="D263" s="614">
        <f t="shared" si="53"/>
        <v>4465.0200000000004</v>
      </c>
      <c r="E263" s="199">
        <f t="shared" si="53"/>
        <v>23585652.879999999</v>
      </c>
      <c r="F263" s="199">
        <f t="shared" si="53"/>
        <v>16509957016</v>
      </c>
      <c r="G263" s="190">
        <f t="shared" si="53"/>
        <v>1820479983</v>
      </c>
      <c r="H263" s="190">
        <f t="shared" si="53"/>
        <v>600</v>
      </c>
      <c r="I263" s="358"/>
      <c r="J263" s="127"/>
      <c r="K263" s="127"/>
      <c r="L263" s="127"/>
      <c r="M263" s="127"/>
      <c r="N263" s="127"/>
      <c r="O263" s="127"/>
      <c r="P263" s="127"/>
      <c r="Q263" s="127"/>
    </row>
    <row r="264" spans="1:17" s="358" customFormat="1" ht="17.100000000000001" customHeight="1" x14ac:dyDescent="0.25">
      <c r="A264" s="190">
        <v>23</v>
      </c>
      <c r="B264" s="190" t="s">
        <v>89</v>
      </c>
      <c r="C264" s="190">
        <f t="shared" ref="C264:H264" si="54">C180</f>
        <v>3</v>
      </c>
      <c r="D264" s="614">
        <f t="shared" si="54"/>
        <v>1725.8225</v>
      </c>
      <c r="E264" s="199">
        <f t="shared" si="54"/>
        <v>617548.21</v>
      </c>
      <c r="F264" s="199">
        <f t="shared" si="54"/>
        <v>42397786000</v>
      </c>
      <c r="G264" s="190">
        <f t="shared" si="54"/>
        <v>10163140000</v>
      </c>
      <c r="H264" s="190">
        <f t="shared" si="54"/>
        <v>29529</v>
      </c>
      <c r="J264" s="127"/>
      <c r="K264" s="127"/>
      <c r="L264" s="127"/>
      <c r="M264" s="127"/>
      <c r="N264" s="127"/>
      <c r="O264" s="127"/>
      <c r="P264" s="127"/>
      <c r="Q264" s="127"/>
    </row>
    <row r="265" spans="1:17" x14ac:dyDescent="0.25">
      <c r="A265" s="190">
        <v>24</v>
      </c>
      <c r="B265" s="190" t="s">
        <v>119</v>
      </c>
      <c r="C265" s="190">
        <f t="shared" ref="C265:H265" si="55">C186</f>
        <v>1</v>
      </c>
      <c r="D265" s="614">
        <f t="shared" si="55"/>
        <v>895.42</v>
      </c>
      <c r="E265" s="199">
        <f t="shared" si="55"/>
        <v>3859727.49</v>
      </c>
      <c r="F265" s="199">
        <f t="shared" si="55"/>
        <v>2701809243</v>
      </c>
      <c r="G265" s="190">
        <f t="shared" si="55"/>
        <v>213000000</v>
      </c>
      <c r="H265" s="190">
        <f t="shared" si="55"/>
        <v>168</v>
      </c>
      <c r="I265" s="358"/>
    </row>
    <row r="266" spans="1:17" x14ac:dyDescent="0.25">
      <c r="A266" s="190">
        <v>25</v>
      </c>
      <c r="B266" s="190" t="s">
        <v>375</v>
      </c>
      <c r="C266" s="190">
        <f t="shared" ref="C266:H266" si="56">C194</f>
        <v>6</v>
      </c>
      <c r="D266" s="615">
        <f t="shared" si="56"/>
        <v>37.200000000000003</v>
      </c>
      <c r="E266" s="190">
        <f t="shared" si="56"/>
        <v>2532.02</v>
      </c>
      <c r="F266" s="190">
        <f t="shared" si="56"/>
        <v>2977335</v>
      </c>
      <c r="G266" s="190">
        <f t="shared" si="56"/>
        <v>511390</v>
      </c>
      <c r="H266" s="190">
        <f t="shared" si="56"/>
        <v>14</v>
      </c>
      <c r="I266" s="358"/>
    </row>
    <row r="267" spans="1:17" x14ac:dyDescent="0.25">
      <c r="A267" s="190">
        <v>26</v>
      </c>
      <c r="B267" s="190" t="s">
        <v>90</v>
      </c>
      <c r="C267" s="190">
        <f t="shared" ref="C267:H267" si="57">C203</f>
        <v>8</v>
      </c>
      <c r="D267" s="614">
        <f t="shared" si="57"/>
        <v>1404.1100000000001</v>
      </c>
      <c r="E267" s="199">
        <f t="shared" si="57"/>
        <v>13137112.760000002</v>
      </c>
      <c r="F267" s="199">
        <f t="shared" si="57"/>
        <v>8602203148.6000004</v>
      </c>
      <c r="G267" s="190">
        <f t="shared" si="57"/>
        <v>1088033773</v>
      </c>
      <c r="H267" s="190">
        <f t="shared" si="57"/>
        <v>1145</v>
      </c>
      <c r="I267" s="358"/>
    </row>
    <row r="268" spans="1:17" x14ac:dyDescent="0.25">
      <c r="A268" s="190">
        <v>27</v>
      </c>
      <c r="B268" s="190" t="s">
        <v>94</v>
      </c>
      <c r="C268" s="190">
        <f t="shared" ref="C268:H268" si="58">C211</f>
        <v>8</v>
      </c>
      <c r="D268" s="614">
        <f t="shared" si="58"/>
        <v>2590</v>
      </c>
      <c r="E268" s="199">
        <f t="shared" si="58"/>
        <v>21164727.469999999</v>
      </c>
      <c r="F268" s="199">
        <f t="shared" si="58"/>
        <v>4232945494</v>
      </c>
      <c r="G268" s="190">
        <f t="shared" si="58"/>
        <v>1671625467</v>
      </c>
      <c r="H268" s="190">
        <f t="shared" si="58"/>
        <v>350</v>
      </c>
      <c r="I268" s="358"/>
    </row>
    <row r="269" spans="1:17" x14ac:dyDescent="0.25">
      <c r="A269" s="190">
        <v>28</v>
      </c>
      <c r="B269" s="196" t="s">
        <v>115</v>
      </c>
      <c r="C269" s="616">
        <f t="shared" ref="C269:H269" si="59">C217</f>
        <v>5</v>
      </c>
      <c r="D269" s="614">
        <f t="shared" si="59"/>
        <v>24.76</v>
      </c>
      <c r="E269" s="199">
        <f t="shared" si="59"/>
        <v>0</v>
      </c>
      <c r="F269" s="199">
        <f t="shared" si="59"/>
        <v>0</v>
      </c>
      <c r="G269" s="190">
        <f t="shared" si="59"/>
        <v>150000</v>
      </c>
      <c r="H269" s="190">
        <f t="shared" si="59"/>
        <v>0</v>
      </c>
      <c r="I269" s="358"/>
    </row>
    <row r="270" spans="1:17" x14ac:dyDescent="0.25">
      <c r="A270" s="190">
        <v>29</v>
      </c>
      <c r="B270" s="196" t="s">
        <v>82</v>
      </c>
      <c r="C270" s="616">
        <f>C233</f>
        <v>6</v>
      </c>
      <c r="D270" s="614">
        <f t="shared" ref="D270" si="60">D233</f>
        <v>6144.34</v>
      </c>
      <c r="E270" s="199">
        <f>E233</f>
        <v>3499290.43</v>
      </c>
      <c r="F270" s="199">
        <f t="shared" ref="F270:H270" si="61">F233</f>
        <v>13771454355</v>
      </c>
      <c r="G270" s="199">
        <f t="shared" si="61"/>
        <v>5886156509</v>
      </c>
      <c r="H270" s="199">
        <f t="shared" si="61"/>
        <v>3317</v>
      </c>
      <c r="I270" s="358"/>
    </row>
    <row r="271" spans="1:17" x14ac:dyDescent="0.25">
      <c r="A271" s="1211" t="s">
        <v>157</v>
      </c>
      <c r="B271" s="1212"/>
      <c r="C271" s="609">
        <f t="shared" ref="C271:H271" si="62">SUM(C242:C270)</f>
        <v>148</v>
      </c>
      <c r="D271" s="610">
        <f t="shared" si="62"/>
        <v>50582.219599999997</v>
      </c>
      <c r="E271" s="611">
        <f>SUM(E242:E270)</f>
        <v>119931917.56999999</v>
      </c>
      <c r="F271" s="734">
        <f>SUM(F242:F270)</f>
        <v>183864216460.88</v>
      </c>
      <c r="G271" s="612">
        <f>SUM(G242:G270)</f>
        <v>41346428851.099998</v>
      </c>
      <c r="H271" s="613">
        <f t="shared" si="62"/>
        <v>46308</v>
      </c>
      <c r="I271" s="358"/>
    </row>
    <row r="272" spans="1:17" ht="15.75" x14ac:dyDescent="0.25">
      <c r="A272" s="67"/>
      <c r="B272" s="68"/>
      <c r="C272" s="68"/>
      <c r="D272" s="62"/>
      <c r="E272" s="137"/>
      <c r="F272" s="137"/>
      <c r="G272" s="137"/>
      <c r="H272" s="27"/>
    </row>
    <row r="273" spans="1:8" ht="15.75" x14ac:dyDescent="0.25">
      <c r="A273" s="67"/>
      <c r="B273" s="68"/>
      <c r="C273" s="68"/>
      <c r="D273" s="62"/>
      <c r="E273" s="137"/>
      <c r="F273" s="137"/>
      <c r="G273" s="137"/>
      <c r="H273" s="27"/>
    </row>
    <row r="274" spans="1:8" ht="15.75" x14ac:dyDescent="0.25">
      <c r="A274" s="63"/>
      <c r="B274" s="15" t="s">
        <v>178</v>
      </c>
      <c r="C274" s="14">
        <f>'Major Minerals'!C250</f>
        <v>148</v>
      </c>
      <c r="D274" s="735">
        <f>'Major Minerals'!D250</f>
        <v>50582.219600000004</v>
      </c>
      <c r="E274" s="14">
        <f>'Major Minerals'!E250</f>
        <v>119931917.56999999</v>
      </c>
      <c r="F274" s="735">
        <f>'Major Minerals'!F250</f>
        <v>183864216460.88</v>
      </c>
      <c r="G274" s="14">
        <f>'Major Minerals'!G250</f>
        <v>41346428851.099998</v>
      </c>
      <c r="H274" s="14">
        <f>'Major Minerals'!H250</f>
        <v>46308</v>
      </c>
    </row>
    <row r="275" spans="1:8" ht="15.75" x14ac:dyDescent="0.25">
      <c r="A275" s="47"/>
      <c r="B275" s="66"/>
      <c r="C275" s="66"/>
      <c r="D275" s="134"/>
      <c r="E275" s="135"/>
      <c r="F275" s="135"/>
      <c r="G275" s="135"/>
      <c r="H275" s="70"/>
    </row>
    <row r="276" spans="1:8" ht="15.75" x14ac:dyDescent="0.25">
      <c r="A276" s="47"/>
      <c r="B276" s="66"/>
      <c r="C276" s="66"/>
      <c r="D276" s="134"/>
      <c r="E276" s="135"/>
      <c r="F276" s="135"/>
      <c r="G276" s="135"/>
      <c r="H276" s="70"/>
    </row>
    <row r="277" spans="1:8" ht="15.75" x14ac:dyDescent="0.25">
      <c r="A277" s="63"/>
      <c r="B277" s="14"/>
      <c r="C277" s="14">
        <f>C271-C274</f>
        <v>0</v>
      </c>
      <c r="D277" s="14">
        <f t="shared" ref="D277:H277" si="63">D271-D274</f>
        <v>0</v>
      </c>
      <c r="E277" s="20">
        <f>E271-E274</f>
        <v>0</v>
      </c>
      <c r="F277" s="735">
        <f>F271-F274</f>
        <v>0</v>
      </c>
      <c r="G277" s="14">
        <f t="shared" si="63"/>
        <v>0</v>
      </c>
      <c r="H277" s="14">
        <f t="shared" si="63"/>
        <v>0</v>
      </c>
    </row>
  </sheetData>
  <sortState ref="A16:H27">
    <sortCondition ref="A15"/>
  </sortState>
  <mergeCells count="154">
    <mergeCell ref="A271:B271"/>
    <mergeCell ref="A150:B150"/>
    <mergeCell ref="A157:B157"/>
    <mergeCell ref="A163:B163"/>
    <mergeCell ref="A170:B170"/>
    <mergeCell ref="A180:B180"/>
    <mergeCell ref="A186:B186"/>
    <mergeCell ref="A194:B194"/>
    <mergeCell ref="A203:B203"/>
    <mergeCell ref="A211:B211"/>
    <mergeCell ref="A159:H159"/>
    <mergeCell ref="A165:H165"/>
    <mergeCell ref="A153:A154"/>
    <mergeCell ref="B153:B154"/>
    <mergeCell ref="C153:C154"/>
    <mergeCell ref="A152:H152"/>
    <mergeCell ref="A160:A161"/>
    <mergeCell ref="B160:B161"/>
    <mergeCell ref="C160:C161"/>
    <mergeCell ref="A197:A198"/>
    <mergeCell ref="B197:B198"/>
    <mergeCell ref="C197:C198"/>
    <mergeCell ref="A196:H196"/>
    <mergeCell ref="A238:H238"/>
    <mergeCell ref="A34:B34"/>
    <mergeCell ref="A42:B42"/>
    <mergeCell ref="A51:B51"/>
    <mergeCell ref="A65:B65"/>
    <mergeCell ref="A72:B72"/>
    <mergeCell ref="A78:B78"/>
    <mergeCell ref="A90:B90"/>
    <mergeCell ref="A96:B96"/>
    <mergeCell ref="A105:B105"/>
    <mergeCell ref="A36:H36"/>
    <mergeCell ref="A68:A69"/>
    <mergeCell ref="B68:B69"/>
    <mergeCell ref="C68:C69"/>
    <mergeCell ref="A99:H99"/>
    <mergeCell ref="A87:A88"/>
    <mergeCell ref="B87:B88"/>
    <mergeCell ref="C87:C88"/>
    <mergeCell ref="A86:H86"/>
    <mergeCell ref="A54:A55"/>
    <mergeCell ref="B54:B55"/>
    <mergeCell ref="C54:C55"/>
    <mergeCell ref="A75:A76"/>
    <mergeCell ref="B75:B76"/>
    <mergeCell ref="C75:C76"/>
    <mergeCell ref="A1:H1"/>
    <mergeCell ref="A2:H2"/>
    <mergeCell ref="A3:H3"/>
    <mergeCell ref="A6:A7"/>
    <mergeCell ref="B6:B7"/>
    <mergeCell ref="C6:C7"/>
    <mergeCell ref="A5:H5"/>
    <mergeCell ref="A30:A31"/>
    <mergeCell ref="B30:B31"/>
    <mergeCell ref="C30:C31"/>
    <mergeCell ref="A29:H29"/>
    <mergeCell ref="A23:H23"/>
    <mergeCell ref="A11:H11"/>
    <mergeCell ref="A12:A13"/>
    <mergeCell ref="B12:B13"/>
    <mergeCell ref="C12:C13"/>
    <mergeCell ref="A24:A25"/>
    <mergeCell ref="B24:B25"/>
    <mergeCell ref="C24:C25"/>
    <mergeCell ref="A9:B9"/>
    <mergeCell ref="A21:B21"/>
    <mergeCell ref="A27:B27"/>
    <mergeCell ref="A74:H74"/>
    <mergeCell ref="A93:A94"/>
    <mergeCell ref="B93:B94"/>
    <mergeCell ref="C93:C94"/>
    <mergeCell ref="A92:H92"/>
    <mergeCell ref="A37:A38"/>
    <mergeCell ref="B37:B38"/>
    <mergeCell ref="C37:C38"/>
    <mergeCell ref="A44:H44"/>
    <mergeCell ref="A53:H53"/>
    <mergeCell ref="A80:H80"/>
    <mergeCell ref="A81:A82"/>
    <mergeCell ref="B81:B82"/>
    <mergeCell ref="C81:C82"/>
    <mergeCell ref="A84:B84"/>
    <mergeCell ref="A114:H114"/>
    <mergeCell ref="A100:A101"/>
    <mergeCell ref="B100:B101"/>
    <mergeCell ref="C100:C101"/>
    <mergeCell ref="A108:A109"/>
    <mergeCell ref="B108:B109"/>
    <mergeCell ref="C108:C109"/>
    <mergeCell ref="A107:H107"/>
    <mergeCell ref="A112:B112"/>
    <mergeCell ref="A121:A122"/>
    <mergeCell ref="B121:B122"/>
    <mergeCell ref="C121:C122"/>
    <mergeCell ref="A126:B126"/>
    <mergeCell ref="A140:B140"/>
    <mergeCell ref="A120:H120"/>
    <mergeCell ref="A115:A116"/>
    <mergeCell ref="B115:B116"/>
    <mergeCell ref="C115:C116"/>
    <mergeCell ref="A118:B118"/>
    <mergeCell ref="A128:H128"/>
    <mergeCell ref="A129:A130"/>
    <mergeCell ref="B129:B130"/>
    <mergeCell ref="C129:C130"/>
    <mergeCell ref="A133:B133"/>
    <mergeCell ref="B189:B190"/>
    <mergeCell ref="C189:C190"/>
    <mergeCell ref="A137:A138"/>
    <mergeCell ref="B137:B138"/>
    <mergeCell ref="C137:C138"/>
    <mergeCell ref="A143:A144"/>
    <mergeCell ref="B143:B144"/>
    <mergeCell ref="C143:C144"/>
    <mergeCell ref="A136:H136"/>
    <mergeCell ref="A142:H142"/>
    <mergeCell ref="A166:A167"/>
    <mergeCell ref="B166:B167"/>
    <mergeCell ref="C166:C167"/>
    <mergeCell ref="A173:A174"/>
    <mergeCell ref="B173:B174"/>
    <mergeCell ref="C173:C174"/>
    <mergeCell ref="A183:A184"/>
    <mergeCell ref="B183:B184"/>
    <mergeCell ref="C183:C184"/>
    <mergeCell ref="A172:H172"/>
    <mergeCell ref="A182:H182"/>
    <mergeCell ref="A233:B233"/>
    <mergeCell ref="A217:B217"/>
    <mergeCell ref="A240:A241"/>
    <mergeCell ref="B240:B241"/>
    <mergeCell ref="A45:A46"/>
    <mergeCell ref="B45:B46"/>
    <mergeCell ref="C45:C46"/>
    <mergeCell ref="A67:H67"/>
    <mergeCell ref="A220:A221"/>
    <mergeCell ref="B220:B221"/>
    <mergeCell ref="C220:C221"/>
    <mergeCell ref="A236:H236"/>
    <mergeCell ref="A237:H237"/>
    <mergeCell ref="A219:H219"/>
    <mergeCell ref="A206:A207"/>
    <mergeCell ref="B206:B207"/>
    <mergeCell ref="C206:C207"/>
    <mergeCell ref="A214:A215"/>
    <mergeCell ref="B214:B215"/>
    <mergeCell ref="C214:C215"/>
    <mergeCell ref="A205:H205"/>
    <mergeCell ref="A213:H213"/>
    <mergeCell ref="A188:H188"/>
    <mergeCell ref="A189:A190"/>
  </mergeCells>
  <pageMargins left="0.9" right="0.7" top="0.75" bottom="0.75" header="0.3" footer="0.3"/>
  <pageSetup scale="75" orientation="portrait" r:id="rId1"/>
  <rowBreaks count="1" manualBreakCount="1">
    <brk id="235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3"/>
  <sheetViews>
    <sheetView tabSelected="1" topLeftCell="A13" zoomScaleSheetLayoutView="70" workbookViewId="0">
      <selection activeCell="B25" sqref="B25"/>
    </sheetView>
  </sheetViews>
  <sheetFormatPr defaultRowHeight="15" x14ac:dyDescent="0.25"/>
  <cols>
    <col min="1" max="1" width="5.85546875" style="127" customWidth="1"/>
    <col min="2" max="2" width="23.28515625" style="127" customWidth="1"/>
    <col min="3" max="3" width="9.85546875" style="127" bestFit="1" customWidth="1"/>
    <col min="4" max="4" width="14.28515625" style="127" customWidth="1"/>
    <col min="5" max="5" width="18.42578125" style="127" customWidth="1"/>
    <col min="6" max="6" width="21.28515625" style="127" customWidth="1"/>
    <col min="7" max="7" width="23.28515625" style="127" customWidth="1"/>
    <col min="8" max="8" width="12.28515625" style="127" customWidth="1"/>
    <col min="9" max="10" width="16" style="127" customWidth="1"/>
    <col min="11" max="11" width="14.85546875" style="127" customWidth="1"/>
    <col min="12" max="12" width="13.7109375" style="127" customWidth="1"/>
    <col min="13" max="16384" width="9.140625" style="127"/>
  </cols>
  <sheetData>
    <row r="1" spans="1:11" ht="28.5" customHeight="1" x14ac:dyDescent="0.25">
      <c r="A1" s="1231" t="s">
        <v>179</v>
      </c>
      <c r="B1" s="1231"/>
      <c r="C1" s="1231"/>
      <c r="D1" s="1231"/>
      <c r="E1" s="1231"/>
      <c r="F1" s="1231"/>
      <c r="G1" s="1231"/>
      <c r="H1" s="1231"/>
    </row>
    <row r="2" spans="1:11" ht="25.5" customHeight="1" x14ac:dyDescent="0.25">
      <c r="A2" s="1232" t="s">
        <v>180</v>
      </c>
      <c r="B2" s="1232"/>
      <c r="C2" s="1232"/>
      <c r="D2" s="1232"/>
      <c r="E2" s="1232"/>
      <c r="F2" s="1232"/>
      <c r="G2" s="1232"/>
      <c r="H2" s="1232"/>
    </row>
    <row r="3" spans="1:11" ht="22.5" customHeight="1" x14ac:dyDescent="0.25">
      <c r="A3" s="1233" t="str">
        <f>'Major Minerals'!A3:H3</f>
        <v>Financial Year 2022-23</v>
      </c>
      <c r="B3" s="1233"/>
      <c r="C3" s="1233"/>
      <c r="D3" s="1233"/>
      <c r="E3" s="1233"/>
      <c r="F3" s="1233"/>
      <c r="G3" s="1233"/>
      <c r="H3" s="1233"/>
    </row>
    <row r="4" spans="1:11" ht="20.25" x14ac:dyDescent="0.25">
      <c r="A4" s="131"/>
      <c r="B4" s="131"/>
      <c r="C4" s="131"/>
      <c r="D4" s="131"/>
      <c r="E4" s="131"/>
      <c r="F4" s="131"/>
      <c r="G4" s="131"/>
      <c r="H4" s="131"/>
    </row>
    <row r="5" spans="1:11" s="1091" customFormat="1" x14ac:dyDescent="0.25">
      <c r="A5" s="1234" t="s">
        <v>137</v>
      </c>
      <c r="B5" s="1234"/>
      <c r="C5" s="1234"/>
      <c r="D5" s="1234"/>
      <c r="E5" s="1234"/>
      <c r="F5" s="1234"/>
      <c r="G5" s="1234"/>
      <c r="H5" s="1234"/>
    </row>
    <row r="6" spans="1:11" s="358" customFormat="1" ht="17.100000000000001" customHeight="1" x14ac:dyDescent="0.25">
      <c r="A6" s="1218" t="s">
        <v>181</v>
      </c>
      <c r="B6" s="1218" t="s">
        <v>3</v>
      </c>
      <c r="C6" s="1218" t="s">
        <v>4</v>
      </c>
      <c r="D6" s="360" t="s">
        <v>5</v>
      </c>
      <c r="E6" s="361" t="s">
        <v>6</v>
      </c>
      <c r="F6" s="362" t="s">
        <v>7</v>
      </c>
      <c r="G6" s="362" t="s">
        <v>8</v>
      </c>
      <c r="H6" s="361" t="s">
        <v>9</v>
      </c>
      <c r="I6" s="1214" t="s">
        <v>622</v>
      </c>
      <c r="J6" s="1121"/>
      <c r="K6" s="1214" t="s">
        <v>623</v>
      </c>
    </row>
    <row r="7" spans="1:11" s="358" customFormat="1" ht="17.100000000000001" customHeight="1" x14ac:dyDescent="0.25">
      <c r="A7" s="1219"/>
      <c r="B7" s="1219"/>
      <c r="C7" s="1227"/>
      <c r="D7" s="1007" t="s">
        <v>379</v>
      </c>
      <c r="E7" s="363" t="s">
        <v>633</v>
      </c>
      <c r="F7" s="1008" t="s">
        <v>632</v>
      </c>
      <c r="G7" s="1008" t="s">
        <v>432</v>
      </c>
      <c r="H7" s="363" t="s">
        <v>12</v>
      </c>
      <c r="I7" s="1214"/>
      <c r="J7" s="1121"/>
      <c r="K7" s="1214"/>
    </row>
    <row r="8" spans="1:11" s="358" customFormat="1" ht="17.100000000000001" customHeight="1" x14ac:dyDescent="0.25">
      <c r="A8" s="225">
        <v>1</v>
      </c>
      <c r="B8" s="1023" t="s">
        <v>61</v>
      </c>
      <c r="C8" s="1100">
        <v>197</v>
      </c>
      <c r="D8" s="1100">
        <v>189.952</v>
      </c>
      <c r="E8" s="1100">
        <v>502875.73</v>
      </c>
      <c r="F8" s="1100">
        <v>930320100.5</v>
      </c>
      <c r="G8" s="1101">
        <v>127349451</v>
      </c>
      <c r="H8" s="1102">
        <v>1288</v>
      </c>
      <c r="I8" s="874">
        <f>F8/E8</f>
        <v>1850</v>
      </c>
      <c r="J8" s="874">
        <v>1850</v>
      </c>
      <c r="K8" s="874">
        <f>G8/E8</f>
        <v>253.24238853205344</v>
      </c>
    </row>
    <row r="9" spans="1:11" s="358" customFormat="1" ht="17.100000000000001" customHeight="1" x14ac:dyDescent="0.25">
      <c r="A9" s="155">
        <f>+A8+1</f>
        <v>2</v>
      </c>
      <c r="B9" s="1023" t="s">
        <v>57</v>
      </c>
      <c r="C9" s="1101">
        <v>264</v>
      </c>
      <c r="D9" s="1101">
        <v>691.71109999999999</v>
      </c>
      <c r="E9" s="1101">
        <v>1637688.59</v>
      </c>
      <c r="F9" s="1101">
        <v>3439146039</v>
      </c>
      <c r="G9" s="1101">
        <v>738364098</v>
      </c>
      <c r="H9" s="1102">
        <v>1470</v>
      </c>
      <c r="I9" s="874">
        <f t="shared" ref="I9:I65" si="0">F9/E9</f>
        <v>2100</v>
      </c>
      <c r="J9" s="874">
        <v>2000</v>
      </c>
      <c r="K9" s="874">
        <f t="shared" ref="K9:K17" si="1">G9/E9</f>
        <v>450.85744781307903</v>
      </c>
    </row>
    <row r="10" spans="1:11" s="358" customFormat="1" ht="17.100000000000001" customHeight="1" x14ac:dyDescent="0.25">
      <c r="A10" s="155">
        <f>+A9+1</f>
        <v>3</v>
      </c>
      <c r="B10" s="1023" t="s">
        <v>62</v>
      </c>
      <c r="C10" s="1101">
        <v>12</v>
      </c>
      <c r="D10" s="1101">
        <v>12.2034</v>
      </c>
      <c r="E10" s="1101">
        <v>490163.72</v>
      </c>
      <c r="F10" s="1053">
        <v>95581925.400000006</v>
      </c>
      <c r="G10" s="1101">
        <v>23786694</v>
      </c>
      <c r="H10" s="1101">
        <v>30</v>
      </c>
      <c r="I10" s="874">
        <f t="shared" si="0"/>
        <v>195.00000000000003</v>
      </c>
      <c r="J10" s="874">
        <v>190</v>
      </c>
      <c r="K10" s="874">
        <f t="shared" si="1"/>
        <v>48.528059155418525</v>
      </c>
    </row>
    <row r="11" spans="1:11" s="358" customFormat="1" ht="17.100000000000001" customHeight="1" x14ac:dyDescent="0.25">
      <c r="A11" s="155">
        <v>4</v>
      </c>
      <c r="B11" s="1023" t="s">
        <v>182</v>
      </c>
      <c r="C11" s="1101">
        <v>3</v>
      </c>
      <c r="D11" s="1101">
        <v>3.8</v>
      </c>
      <c r="E11" s="1101">
        <v>62055.172409999999</v>
      </c>
      <c r="F11" s="1101">
        <v>37233103.450000003</v>
      </c>
      <c r="G11" s="1101">
        <v>3599200</v>
      </c>
      <c r="H11" s="1101">
        <v>30</v>
      </c>
      <c r="I11" s="874">
        <f t="shared" si="0"/>
        <v>600.00000006445885</v>
      </c>
      <c r="J11" s="874" t="e">
        <v>#DIV/0!</v>
      </c>
      <c r="K11" s="874">
        <f t="shared" si="1"/>
        <v>58.000000003545232</v>
      </c>
    </row>
    <row r="12" spans="1:11" s="358" customFormat="1" ht="17.100000000000001" customHeight="1" x14ac:dyDescent="0.25">
      <c r="A12" s="155">
        <f>+A11+1</f>
        <v>5</v>
      </c>
      <c r="B12" s="1023" t="s">
        <v>58</v>
      </c>
      <c r="C12" s="1100">
        <v>2</v>
      </c>
      <c r="D12" s="1102">
        <v>716.12879999999996</v>
      </c>
      <c r="E12" s="1101">
        <v>23843.775000000001</v>
      </c>
      <c r="F12" s="1053">
        <f>E12*I12</f>
        <v>10729698.75</v>
      </c>
      <c r="G12" s="1101">
        <v>953751</v>
      </c>
      <c r="H12" s="1102">
        <v>50</v>
      </c>
      <c r="I12" s="874">
        <v>450</v>
      </c>
      <c r="J12" s="874">
        <v>350.00000000000006</v>
      </c>
      <c r="K12" s="874">
        <f t="shared" si="1"/>
        <v>40</v>
      </c>
    </row>
    <row r="13" spans="1:11" s="358" customFormat="1" ht="17.100000000000001" customHeight="1" x14ac:dyDescent="0.25">
      <c r="A13" s="222">
        <v>6</v>
      </c>
      <c r="B13" s="1024" t="s">
        <v>39</v>
      </c>
      <c r="C13" s="1101">
        <v>37</v>
      </c>
      <c r="D13" s="1101">
        <v>199.37</v>
      </c>
      <c r="E13" s="1101">
        <v>63520</v>
      </c>
      <c r="F13" s="1101">
        <v>53992280.5</v>
      </c>
      <c r="G13" s="1101">
        <v>2866519.82</v>
      </c>
      <c r="H13" s="1101">
        <v>0</v>
      </c>
      <c r="I13" s="874">
        <f t="shared" si="0"/>
        <v>850.00441593198991</v>
      </c>
      <c r="J13" s="874">
        <v>610</v>
      </c>
      <c r="K13" s="874">
        <f t="shared" si="1"/>
        <v>45.127830919395464</v>
      </c>
    </row>
    <row r="14" spans="1:11" s="358" customFormat="1" ht="17.100000000000001" customHeight="1" x14ac:dyDescent="0.25">
      <c r="A14" s="181">
        <v>7</v>
      </c>
      <c r="B14" s="1025" t="s">
        <v>72</v>
      </c>
      <c r="C14" s="1101">
        <v>2</v>
      </c>
      <c r="D14" s="1101">
        <v>4.51</v>
      </c>
      <c r="E14" s="1101">
        <v>7751.12</v>
      </c>
      <c r="F14" s="1101">
        <v>15502240</v>
      </c>
      <c r="G14" s="1102">
        <v>1863138.82</v>
      </c>
      <c r="H14" s="1102">
        <v>15</v>
      </c>
      <c r="I14" s="874">
        <f t="shared" si="0"/>
        <v>2000</v>
      </c>
      <c r="J14" s="874">
        <v>1999.9999999999998</v>
      </c>
      <c r="K14" s="874">
        <f t="shared" si="1"/>
        <v>240.37027165106463</v>
      </c>
    </row>
    <row r="15" spans="1:11" s="358" customFormat="1" ht="17.100000000000001" customHeight="1" x14ac:dyDescent="0.25">
      <c r="A15" s="181">
        <v>8</v>
      </c>
      <c r="B15" s="1025" t="s">
        <v>618</v>
      </c>
      <c r="C15" s="1101">
        <v>390</v>
      </c>
      <c r="D15" s="1101">
        <v>1829.4269999999999</v>
      </c>
      <c r="E15" s="1101">
        <v>530775.24</v>
      </c>
      <c r="F15" s="1101">
        <v>265387620</v>
      </c>
      <c r="G15" s="1102">
        <v>81457200.900000006</v>
      </c>
      <c r="H15" s="887">
        <v>958</v>
      </c>
      <c r="I15" s="874">
        <f t="shared" si="0"/>
        <v>500</v>
      </c>
      <c r="J15" s="874">
        <v>499.99999999999994</v>
      </c>
      <c r="K15" s="874">
        <f t="shared" si="1"/>
        <v>153.46835112353773</v>
      </c>
    </row>
    <row r="16" spans="1:11" s="358" customFormat="1" ht="17.100000000000001" customHeight="1" x14ac:dyDescent="0.25">
      <c r="A16" s="181">
        <v>9</v>
      </c>
      <c r="B16" s="1025" t="s">
        <v>158</v>
      </c>
      <c r="C16" s="1101">
        <v>2</v>
      </c>
      <c r="D16" s="1101">
        <v>9.8800000000000008</v>
      </c>
      <c r="E16" s="1101">
        <v>340</v>
      </c>
      <c r="F16" s="1101">
        <f>E16*I16</f>
        <v>646000</v>
      </c>
      <c r="G16" s="1102">
        <v>1660423.82</v>
      </c>
      <c r="H16" s="1102">
        <v>0</v>
      </c>
      <c r="I16" s="874">
        <v>1900</v>
      </c>
      <c r="J16" s="874">
        <v>1850</v>
      </c>
      <c r="K16" s="874">
        <f t="shared" si="1"/>
        <v>4883.5994705882358</v>
      </c>
    </row>
    <row r="17" spans="1:11" s="358" customFormat="1" ht="17.100000000000001" customHeight="1" x14ac:dyDescent="0.25">
      <c r="A17" s="181">
        <v>10</v>
      </c>
      <c r="B17" s="1021" t="s">
        <v>64</v>
      </c>
      <c r="C17" s="1101">
        <v>0</v>
      </c>
      <c r="D17" s="1101">
        <v>0</v>
      </c>
      <c r="E17" s="1101">
        <v>102098.7</v>
      </c>
      <c r="F17" s="1101">
        <v>3062961</v>
      </c>
      <c r="G17" s="1102">
        <v>3161613.64</v>
      </c>
      <c r="H17" s="1102">
        <v>50</v>
      </c>
      <c r="I17" s="874">
        <f t="shared" si="0"/>
        <v>30</v>
      </c>
      <c r="J17" s="874" t="e">
        <v>#DIV/0!</v>
      </c>
      <c r="K17" s="874">
        <f t="shared" si="1"/>
        <v>30.966247758296632</v>
      </c>
    </row>
    <row r="18" spans="1:11" s="358" customFormat="1" ht="17.100000000000001" customHeight="1" x14ac:dyDescent="0.25">
      <c r="A18" s="148"/>
      <c r="B18" s="670" t="s">
        <v>74</v>
      </c>
      <c r="C18" s="1100">
        <v>0</v>
      </c>
      <c r="D18" s="1100">
        <v>0</v>
      </c>
      <c r="E18" s="1100">
        <v>0</v>
      </c>
      <c r="F18" s="1100">
        <v>0</v>
      </c>
      <c r="G18" s="1101">
        <v>15282174</v>
      </c>
      <c r="H18" s="1102">
        <v>0</v>
      </c>
      <c r="I18" s="874"/>
      <c r="J18" s="874"/>
      <c r="K18" s="874"/>
    </row>
    <row r="19" spans="1:11" s="358" customFormat="1" ht="17.100000000000001" customHeight="1" x14ac:dyDescent="0.25">
      <c r="A19" s="225"/>
      <c r="B19" s="329" t="s">
        <v>48</v>
      </c>
      <c r="C19" s="1100">
        <v>0</v>
      </c>
      <c r="D19" s="1100">
        <v>0</v>
      </c>
      <c r="E19" s="1100">
        <v>0</v>
      </c>
      <c r="F19" s="1100">
        <v>0</v>
      </c>
      <c r="G19" s="1101">
        <v>25240</v>
      </c>
      <c r="H19" s="1102">
        <v>0</v>
      </c>
      <c r="I19" s="874"/>
      <c r="J19" s="874"/>
      <c r="K19" s="874"/>
    </row>
    <row r="20" spans="1:11" s="358" customFormat="1" ht="17.100000000000001" customHeight="1" x14ac:dyDescent="0.25">
      <c r="A20" s="1223" t="s">
        <v>49</v>
      </c>
      <c r="B20" s="1224"/>
      <c r="C20" s="1020">
        <f>SUM(C8:C19)</f>
        <v>909</v>
      </c>
      <c r="D20" s="1020">
        <f t="shared" ref="D20:H20" si="2">SUM(D8:D19)</f>
        <v>3656.9822999999997</v>
      </c>
      <c r="E20" s="1020">
        <f t="shared" si="2"/>
        <v>3421112.0474100001</v>
      </c>
      <c r="F20" s="1020">
        <f t="shared" si="2"/>
        <v>4851601968.5999994</v>
      </c>
      <c r="G20" s="1020">
        <f t="shared" si="2"/>
        <v>1000369505.0000001</v>
      </c>
      <c r="H20" s="1020">
        <f t="shared" si="2"/>
        <v>3891</v>
      </c>
      <c r="I20" s="874"/>
      <c r="J20" s="874"/>
      <c r="K20" s="874"/>
    </row>
    <row r="21" spans="1:11" s="358" customFormat="1" ht="17.100000000000001" customHeight="1" x14ac:dyDescent="0.25">
      <c r="A21" s="367"/>
      <c r="B21" s="368"/>
      <c r="C21" s="368"/>
      <c r="D21" s="369"/>
      <c r="E21" s="368"/>
      <c r="F21" s="370"/>
      <c r="G21" s="370"/>
      <c r="H21" s="371"/>
      <c r="I21" s="874"/>
      <c r="J21" s="874"/>
      <c r="K21" s="874"/>
    </row>
    <row r="22" spans="1:11" s="418" customFormat="1" ht="17.100000000000001" customHeight="1" x14ac:dyDescent="0.25">
      <c r="A22" s="1235" t="s">
        <v>91</v>
      </c>
      <c r="B22" s="1235"/>
      <c r="C22" s="1235"/>
      <c r="D22" s="1235"/>
      <c r="E22" s="1235"/>
      <c r="F22" s="1235"/>
      <c r="G22" s="1235"/>
      <c r="H22" s="1235"/>
      <c r="I22" s="884"/>
      <c r="J22" s="874"/>
      <c r="K22" s="884"/>
    </row>
    <row r="23" spans="1:11" s="358" customFormat="1" ht="17.100000000000001" customHeight="1" x14ac:dyDescent="0.25">
      <c r="A23" s="1218" t="s">
        <v>181</v>
      </c>
      <c r="B23" s="1218" t="s">
        <v>3</v>
      </c>
      <c r="C23" s="1218" t="s">
        <v>4</v>
      </c>
      <c r="D23" s="360" t="s">
        <v>5</v>
      </c>
      <c r="E23" s="361" t="s">
        <v>6</v>
      </c>
      <c r="F23" s="362" t="s">
        <v>7</v>
      </c>
      <c r="G23" s="362" t="s">
        <v>8</v>
      </c>
      <c r="H23" s="361" t="s">
        <v>9</v>
      </c>
      <c r="I23" s="874"/>
      <c r="J23" s="874"/>
      <c r="K23" s="874"/>
    </row>
    <row r="24" spans="1:11" s="358" customFormat="1" ht="17.100000000000001" customHeight="1" x14ac:dyDescent="0.25">
      <c r="A24" s="1219"/>
      <c r="B24" s="1219"/>
      <c r="C24" s="1219"/>
      <c r="D24" s="325" t="s">
        <v>379</v>
      </c>
      <c r="E24" s="364" t="s">
        <v>432</v>
      </c>
      <c r="F24" s="364" t="s">
        <v>632</v>
      </c>
      <c r="G24" s="364" t="s">
        <v>432</v>
      </c>
      <c r="H24" s="326" t="s">
        <v>12</v>
      </c>
      <c r="I24" s="874"/>
      <c r="J24" s="874"/>
      <c r="K24" s="874"/>
    </row>
    <row r="25" spans="1:11" s="358" customFormat="1" ht="17.100000000000001" customHeight="1" x14ac:dyDescent="0.25">
      <c r="A25" s="155">
        <v>1</v>
      </c>
      <c r="B25" s="64" t="s">
        <v>61</v>
      </c>
      <c r="C25" s="1100">
        <v>18</v>
      </c>
      <c r="D25" s="1100">
        <v>15.48</v>
      </c>
      <c r="E25" s="1100">
        <v>24576.560000000001</v>
      </c>
      <c r="F25" s="1100">
        <v>44237808</v>
      </c>
      <c r="G25" s="1100">
        <v>6725479</v>
      </c>
      <c r="H25" s="1100">
        <v>85</v>
      </c>
      <c r="I25" s="874">
        <f t="shared" si="0"/>
        <v>1800</v>
      </c>
      <c r="J25" s="874">
        <v>1600</v>
      </c>
      <c r="K25" s="874">
        <f t="shared" ref="K25:K65" si="3">G25/E25</f>
        <v>273.65420547057846</v>
      </c>
    </row>
    <row r="26" spans="1:11" s="358" customFormat="1" ht="17.100000000000001" customHeight="1" x14ac:dyDescent="0.25">
      <c r="A26" s="155">
        <f t="shared" ref="A26:A32" si="4">+A25+1</f>
        <v>2</v>
      </c>
      <c r="B26" s="64" t="s">
        <v>57</v>
      </c>
      <c r="C26" s="1100">
        <v>77</v>
      </c>
      <c r="D26" s="1003">
        <v>117.01</v>
      </c>
      <c r="E26" s="1100">
        <v>129640.5</v>
      </c>
      <c r="F26" s="1102">
        <v>272245113</v>
      </c>
      <c r="G26" s="1102">
        <v>7571310.9800000004</v>
      </c>
      <c r="H26" s="1100">
        <v>180</v>
      </c>
      <c r="I26" s="874">
        <f t="shared" si="0"/>
        <v>2100.0004859592486</v>
      </c>
      <c r="J26" s="874">
        <v>1900</v>
      </c>
      <c r="K26" s="874">
        <f t="shared" si="3"/>
        <v>58.402358676493847</v>
      </c>
    </row>
    <row r="27" spans="1:11" s="358" customFormat="1" ht="17.100000000000001" customHeight="1" x14ac:dyDescent="0.25">
      <c r="A27" s="155">
        <v>3</v>
      </c>
      <c r="B27" s="64" t="s">
        <v>145</v>
      </c>
      <c r="C27" s="1100">
        <v>208</v>
      </c>
      <c r="D27" s="1100">
        <v>226.7</v>
      </c>
      <c r="E27" s="1100">
        <v>1983029</v>
      </c>
      <c r="F27" s="1102">
        <v>386690629.69999999</v>
      </c>
      <c r="G27" s="1102">
        <v>76189421</v>
      </c>
      <c r="H27" s="1100">
        <v>650</v>
      </c>
      <c r="I27" s="874">
        <f t="shared" si="0"/>
        <v>194.99998724173977</v>
      </c>
      <c r="J27" s="874">
        <v>180</v>
      </c>
      <c r="K27" s="874">
        <f t="shared" si="3"/>
        <v>38.420729601029535</v>
      </c>
    </row>
    <row r="28" spans="1:11" s="358" customFormat="1" ht="17.100000000000001" customHeight="1" x14ac:dyDescent="0.25">
      <c r="A28" s="155">
        <v>4</v>
      </c>
      <c r="B28" s="64" t="s">
        <v>67</v>
      </c>
      <c r="C28" s="1100">
        <v>1</v>
      </c>
      <c r="D28" s="1003">
        <v>1</v>
      </c>
      <c r="E28" s="1100">
        <v>16139.42</v>
      </c>
      <c r="F28" s="1102">
        <v>4196249.2</v>
      </c>
      <c r="G28" s="1102">
        <v>20651060.100000001</v>
      </c>
      <c r="H28" s="1100">
        <v>55</v>
      </c>
      <c r="I28" s="874">
        <f t="shared" si="0"/>
        <v>260</v>
      </c>
      <c r="J28" s="874">
        <v>250</v>
      </c>
      <c r="K28" s="874">
        <f t="shared" si="3"/>
        <v>1279.5416501956081</v>
      </c>
    </row>
    <row r="29" spans="1:11" s="358" customFormat="1" ht="17.100000000000001" customHeight="1" x14ac:dyDescent="0.25">
      <c r="A29" s="155">
        <v>5</v>
      </c>
      <c r="B29" s="64" t="s">
        <v>184</v>
      </c>
      <c r="C29" s="1100">
        <v>0</v>
      </c>
      <c r="D29" s="1100">
        <v>0</v>
      </c>
      <c r="E29" s="1100">
        <v>0</v>
      </c>
      <c r="F29" s="1100">
        <v>0</v>
      </c>
      <c r="G29" s="1100">
        <v>0</v>
      </c>
      <c r="H29" s="1100">
        <v>0</v>
      </c>
      <c r="I29" s="874" t="e">
        <f t="shared" si="0"/>
        <v>#DIV/0!</v>
      </c>
      <c r="J29" s="874">
        <v>650</v>
      </c>
      <c r="K29" s="874" t="e">
        <f t="shared" si="3"/>
        <v>#DIV/0!</v>
      </c>
    </row>
    <row r="30" spans="1:11" s="358" customFormat="1" ht="17.100000000000001" customHeight="1" x14ac:dyDescent="0.25">
      <c r="A30" s="155">
        <v>6</v>
      </c>
      <c r="B30" s="64" t="s">
        <v>58</v>
      </c>
      <c r="C30" s="1100">
        <v>3</v>
      </c>
      <c r="D30" s="1003">
        <v>1502.79</v>
      </c>
      <c r="E30" s="1100">
        <v>226166.1</v>
      </c>
      <c r="F30" s="1102">
        <f>E30*I30</f>
        <v>65588169</v>
      </c>
      <c r="G30" s="1102">
        <v>20354952</v>
      </c>
      <c r="H30" s="1100">
        <v>250</v>
      </c>
      <c r="I30" s="874">
        <v>290</v>
      </c>
      <c r="J30" s="874">
        <v>289.99999654851155</v>
      </c>
      <c r="K30" s="874">
        <f t="shared" si="3"/>
        <v>90.000013264587395</v>
      </c>
    </row>
    <row r="31" spans="1:11" s="358" customFormat="1" ht="17.100000000000001" customHeight="1" x14ac:dyDescent="0.25">
      <c r="A31" s="155">
        <v>7</v>
      </c>
      <c r="B31" s="64" t="s">
        <v>132</v>
      </c>
      <c r="C31" s="1100">
        <v>0</v>
      </c>
      <c r="D31" s="1003">
        <v>0</v>
      </c>
      <c r="E31" s="1100">
        <v>0</v>
      </c>
      <c r="F31" s="1102">
        <v>0</v>
      </c>
      <c r="G31" s="1102">
        <v>0</v>
      </c>
      <c r="H31" s="1100">
        <v>0</v>
      </c>
      <c r="I31" s="874" t="e">
        <f t="shared" si="0"/>
        <v>#DIV/0!</v>
      </c>
      <c r="J31" s="874">
        <v>220</v>
      </c>
      <c r="K31" s="874" t="e">
        <f t="shared" si="3"/>
        <v>#DIV/0!</v>
      </c>
    </row>
    <row r="32" spans="1:11" s="358" customFormat="1" ht="17.100000000000001" customHeight="1" x14ac:dyDescent="0.25">
      <c r="A32" s="155">
        <f t="shared" si="4"/>
        <v>8</v>
      </c>
      <c r="B32" s="297" t="s">
        <v>161</v>
      </c>
      <c r="C32" s="1100">
        <v>250</v>
      </c>
      <c r="D32" s="1003">
        <v>1099.6600000000001</v>
      </c>
      <c r="E32" s="1100">
        <v>938666.45</v>
      </c>
      <c r="F32" s="1102">
        <v>399505992.30000001</v>
      </c>
      <c r="G32" s="1102">
        <v>149283848.30000001</v>
      </c>
      <c r="H32" s="1100">
        <v>1250</v>
      </c>
      <c r="I32" s="874">
        <f t="shared" si="0"/>
        <v>425.6101752651328</v>
      </c>
      <c r="J32" s="874">
        <v>420</v>
      </c>
      <c r="K32" s="874">
        <f t="shared" si="3"/>
        <v>159.03822737032948</v>
      </c>
    </row>
    <row r="33" spans="1:11" s="358" customFormat="1" ht="17.100000000000001" customHeight="1" x14ac:dyDescent="0.25">
      <c r="A33" s="155">
        <v>9</v>
      </c>
      <c r="B33" s="297" t="s">
        <v>158</v>
      </c>
      <c r="C33" s="1100">
        <v>29</v>
      </c>
      <c r="D33" s="1003">
        <v>153</v>
      </c>
      <c r="E33" s="1100">
        <v>5478.6</v>
      </c>
      <c r="F33" s="1102">
        <f>E33*I33</f>
        <v>10957200</v>
      </c>
      <c r="G33" s="1102">
        <v>20731889.5</v>
      </c>
      <c r="H33" s="1100">
        <v>150</v>
      </c>
      <c r="I33" s="874">
        <v>2000</v>
      </c>
      <c r="J33" s="874">
        <v>2050</v>
      </c>
      <c r="K33" s="874">
        <f t="shared" si="3"/>
        <v>3784.1582703610411</v>
      </c>
    </row>
    <row r="34" spans="1:11" s="358" customFormat="1" ht="17.100000000000001" customHeight="1" x14ac:dyDescent="0.25">
      <c r="A34" s="155">
        <v>10</v>
      </c>
      <c r="B34" s="297" t="s">
        <v>64</v>
      </c>
      <c r="C34" s="1100">
        <v>0</v>
      </c>
      <c r="D34" s="1003">
        <v>0</v>
      </c>
      <c r="E34" s="1100">
        <v>264848</v>
      </c>
      <c r="F34" s="1102">
        <v>6621450</v>
      </c>
      <c r="G34" s="1102">
        <v>3020458</v>
      </c>
      <c r="H34" s="1100">
        <v>40</v>
      </c>
      <c r="I34" s="874">
        <f t="shared" si="0"/>
        <v>25.000943937654807</v>
      </c>
      <c r="J34" s="874">
        <v>25</v>
      </c>
      <c r="K34" s="874">
        <f t="shared" si="3"/>
        <v>11.40449616383737</v>
      </c>
    </row>
    <row r="35" spans="1:11" s="358" customFormat="1" ht="17.100000000000001" customHeight="1" x14ac:dyDescent="0.25">
      <c r="A35" s="155"/>
      <c r="B35" s="64" t="s">
        <v>74</v>
      </c>
      <c r="C35" s="1100">
        <v>0</v>
      </c>
      <c r="D35" s="1100">
        <v>0</v>
      </c>
      <c r="E35" s="1100">
        <v>0</v>
      </c>
      <c r="F35" s="1100">
        <v>0</v>
      </c>
      <c r="G35" s="1102">
        <v>11332599</v>
      </c>
      <c r="H35" s="1100">
        <v>0</v>
      </c>
      <c r="I35" s="874"/>
      <c r="J35" s="874"/>
      <c r="K35" s="874"/>
    </row>
    <row r="36" spans="1:11" s="358" customFormat="1" ht="17.100000000000001" customHeight="1" x14ac:dyDescent="0.25">
      <c r="A36" s="155"/>
      <c r="B36" s="64" t="s">
        <v>48</v>
      </c>
      <c r="C36" s="1100">
        <v>0</v>
      </c>
      <c r="D36" s="1100">
        <v>0</v>
      </c>
      <c r="E36" s="1100">
        <v>0</v>
      </c>
      <c r="F36" s="1100">
        <v>0</v>
      </c>
      <c r="G36" s="1101">
        <v>152729431</v>
      </c>
      <c r="H36" s="1100">
        <v>0</v>
      </c>
      <c r="I36" s="874"/>
      <c r="J36" s="874"/>
      <c r="K36" s="874"/>
    </row>
    <row r="37" spans="1:11" s="358" customFormat="1" ht="17.100000000000001" customHeight="1" x14ac:dyDescent="0.25">
      <c r="A37" s="1223" t="s">
        <v>49</v>
      </c>
      <c r="B37" s="1224"/>
      <c r="C37" s="372">
        <f>SUM(C25:C36)</f>
        <v>586</v>
      </c>
      <c r="D37" s="372">
        <f t="shared" ref="D37:H37" si="5">SUM(D25:D36)</f>
        <v>3115.6400000000003</v>
      </c>
      <c r="E37" s="372">
        <f t="shared" si="5"/>
        <v>3588544.6300000004</v>
      </c>
      <c r="F37" s="372">
        <f t="shared" si="5"/>
        <v>1190042611.2</v>
      </c>
      <c r="G37" s="372">
        <f t="shared" si="5"/>
        <v>468590448.88</v>
      </c>
      <c r="H37" s="372">
        <f t="shared" si="5"/>
        <v>2660</v>
      </c>
      <c r="I37" s="874"/>
      <c r="J37" s="874"/>
      <c r="K37" s="874"/>
    </row>
    <row r="38" spans="1:11" s="358" customFormat="1" ht="17.100000000000001" customHeight="1" x14ac:dyDescent="0.25">
      <c r="A38" s="367"/>
      <c r="B38" s="373"/>
      <c r="C38" s="373"/>
      <c r="D38" s="374"/>
      <c r="E38" s="374"/>
      <c r="F38" s="375"/>
      <c r="G38" s="375"/>
      <c r="H38" s="371"/>
      <c r="I38" s="874"/>
      <c r="J38" s="874"/>
      <c r="K38" s="874"/>
    </row>
    <row r="39" spans="1:11" s="358" customFormat="1" ht="17.100000000000001" customHeight="1" x14ac:dyDescent="0.25">
      <c r="A39" s="1217" t="s">
        <v>85</v>
      </c>
      <c r="B39" s="1217"/>
      <c r="C39" s="1217"/>
      <c r="D39" s="1217"/>
      <c r="E39" s="1217"/>
      <c r="F39" s="1217"/>
      <c r="G39" s="1217"/>
      <c r="H39" s="1217"/>
      <c r="I39" s="874"/>
      <c r="J39" s="874"/>
      <c r="K39" s="874"/>
    </row>
    <row r="40" spans="1:11" s="358" customFormat="1" ht="17.100000000000001" customHeight="1" x14ac:dyDescent="0.25">
      <c r="A40" s="1218" t="s">
        <v>181</v>
      </c>
      <c r="B40" s="1218" t="s">
        <v>3</v>
      </c>
      <c r="C40" s="1218" t="s">
        <v>4</v>
      </c>
      <c r="D40" s="360" t="s">
        <v>5</v>
      </c>
      <c r="E40" s="361" t="s">
        <v>6</v>
      </c>
      <c r="F40" s="362" t="s">
        <v>7</v>
      </c>
      <c r="G40" s="362" t="s">
        <v>8</v>
      </c>
      <c r="H40" s="361" t="s">
        <v>9</v>
      </c>
      <c r="I40" s="874"/>
      <c r="J40" s="874"/>
      <c r="K40" s="874"/>
    </row>
    <row r="41" spans="1:11" s="358" customFormat="1" ht="17.100000000000001" customHeight="1" x14ac:dyDescent="0.25">
      <c r="A41" s="1219"/>
      <c r="B41" s="1219"/>
      <c r="C41" s="1219"/>
      <c r="D41" s="325" t="s">
        <v>379</v>
      </c>
      <c r="E41" s="364" t="s">
        <v>432</v>
      </c>
      <c r="F41" s="364" t="s">
        <v>632</v>
      </c>
      <c r="G41" s="364" t="s">
        <v>432</v>
      </c>
      <c r="H41" s="326" t="s">
        <v>12</v>
      </c>
      <c r="I41" s="874"/>
      <c r="J41" s="874"/>
      <c r="K41" s="874"/>
    </row>
    <row r="42" spans="1:11" s="358" customFormat="1" ht="17.100000000000001" customHeight="1" x14ac:dyDescent="0.25">
      <c r="A42" s="256">
        <v>1</v>
      </c>
      <c r="B42" s="64" t="s">
        <v>61</v>
      </c>
      <c r="C42" s="1100">
        <v>134</v>
      </c>
      <c r="D42" s="1100">
        <v>194.83</v>
      </c>
      <c r="E42" s="1100">
        <v>2205219</v>
      </c>
      <c r="F42" s="1102">
        <v>4079655150</v>
      </c>
      <c r="G42" s="1102">
        <v>334949730</v>
      </c>
      <c r="H42" s="1100">
        <v>1750</v>
      </c>
      <c r="I42" s="1124">
        <f t="shared" si="0"/>
        <v>1850</v>
      </c>
      <c r="J42" s="1124">
        <v>1550</v>
      </c>
      <c r="K42" s="874">
        <f t="shared" si="3"/>
        <v>151.88955382662675</v>
      </c>
    </row>
    <row r="43" spans="1:11" s="358" customFormat="1" ht="17.100000000000001" customHeight="1" x14ac:dyDescent="0.25">
      <c r="A43" s="64">
        <v>2</v>
      </c>
      <c r="B43" s="64" t="s">
        <v>62</v>
      </c>
      <c r="C43" s="1100">
        <v>164</v>
      </c>
      <c r="D43" s="1100">
        <v>154.69</v>
      </c>
      <c r="E43" s="1100">
        <v>3799044</v>
      </c>
      <c r="F43" s="1102">
        <v>740813580</v>
      </c>
      <c r="G43" s="1102">
        <v>167157936</v>
      </c>
      <c r="H43" s="1100">
        <v>1300</v>
      </c>
      <c r="I43" s="874">
        <f t="shared" si="0"/>
        <v>195</v>
      </c>
      <c r="J43" s="874">
        <v>450</v>
      </c>
      <c r="K43" s="874">
        <f t="shared" si="3"/>
        <v>44</v>
      </c>
    </row>
    <row r="44" spans="1:11" s="358" customFormat="1" ht="17.100000000000001" customHeight="1" x14ac:dyDescent="0.25">
      <c r="A44" s="64">
        <v>3</v>
      </c>
      <c r="B44" s="64" t="s">
        <v>57</v>
      </c>
      <c r="C44" s="1100">
        <v>4</v>
      </c>
      <c r="D44" s="1055">
        <v>7</v>
      </c>
      <c r="E44" s="1100">
        <v>5547.22</v>
      </c>
      <c r="F44" s="1102">
        <v>11926523</v>
      </c>
      <c r="G44" s="1102">
        <v>194152.7</v>
      </c>
      <c r="H44" s="1100">
        <v>300</v>
      </c>
      <c r="I44" s="1124">
        <f t="shared" si="0"/>
        <v>2150</v>
      </c>
      <c r="J44" s="1124">
        <v>700</v>
      </c>
      <c r="K44" s="874">
        <f t="shared" si="3"/>
        <v>35</v>
      </c>
    </row>
    <row r="45" spans="1:11" s="358" customFormat="1" ht="17.100000000000001" customHeight="1" x14ac:dyDescent="0.25">
      <c r="A45" s="256">
        <v>4</v>
      </c>
      <c r="B45" s="64" t="s">
        <v>185</v>
      </c>
      <c r="C45" s="1100">
        <v>1</v>
      </c>
      <c r="D45" s="1100">
        <v>1.62</v>
      </c>
      <c r="E45" s="1100">
        <v>4433.54</v>
      </c>
      <c r="F45" s="1102">
        <f>E45*I45</f>
        <v>3059142.6</v>
      </c>
      <c r="G45" s="1102">
        <v>354683.2</v>
      </c>
      <c r="H45" s="1100">
        <v>169</v>
      </c>
      <c r="I45" s="874">
        <v>690</v>
      </c>
      <c r="J45" s="874">
        <v>700</v>
      </c>
      <c r="K45" s="874">
        <f t="shared" si="3"/>
        <v>80</v>
      </c>
    </row>
    <row r="46" spans="1:11" s="358" customFormat="1" ht="17.100000000000001" customHeight="1" x14ac:dyDescent="0.25">
      <c r="A46" s="64">
        <v>5</v>
      </c>
      <c r="B46" s="64" t="s">
        <v>396</v>
      </c>
      <c r="C46" s="1100">
        <v>8</v>
      </c>
      <c r="D46" s="1100">
        <v>22.67</v>
      </c>
      <c r="E46" s="1100">
        <v>65779.679999999993</v>
      </c>
      <c r="F46" s="1102">
        <f>E46*I46</f>
        <v>72357647.999999985</v>
      </c>
      <c r="G46" s="1102">
        <v>9538053.5999999996</v>
      </c>
      <c r="H46" s="1100">
        <v>250</v>
      </c>
      <c r="I46" s="874">
        <v>1100</v>
      </c>
      <c r="J46" s="874">
        <v>1150</v>
      </c>
      <c r="K46" s="874">
        <f t="shared" si="3"/>
        <v>145</v>
      </c>
    </row>
    <row r="47" spans="1:11" s="358" customFormat="1" ht="17.100000000000001" customHeight="1" x14ac:dyDescent="0.25">
      <c r="A47" s="256">
        <v>6</v>
      </c>
      <c r="B47" s="64" t="s">
        <v>54</v>
      </c>
      <c r="C47" s="1100">
        <v>1</v>
      </c>
      <c r="D47" s="1055">
        <v>1</v>
      </c>
      <c r="E47" s="1100">
        <v>0</v>
      </c>
      <c r="F47" s="1102">
        <v>0</v>
      </c>
      <c r="G47" s="1102">
        <v>0</v>
      </c>
      <c r="H47" s="1100">
        <v>170</v>
      </c>
      <c r="I47" s="874" t="e">
        <f t="shared" si="0"/>
        <v>#DIV/0!</v>
      </c>
      <c r="J47" s="874">
        <v>899.99999990666674</v>
      </c>
      <c r="K47" s="874" t="e">
        <f t="shared" si="3"/>
        <v>#DIV/0!</v>
      </c>
    </row>
    <row r="48" spans="1:11" s="358" customFormat="1" ht="17.100000000000001" customHeight="1" x14ac:dyDescent="0.25">
      <c r="A48" s="64">
        <v>7</v>
      </c>
      <c r="B48" s="64" t="s">
        <v>53</v>
      </c>
      <c r="C48" s="1100">
        <v>0</v>
      </c>
      <c r="D48" s="1100">
        <v>0</v>
      </c>
      <c r="E48" s="1100">
        <v>0</v>
      </c>
      <c r="F48" s="1100">
        <v>0</v>
      </c>
      <c r="G48" s="1100">
        <v>0</v>
      </c>
      <c r="H48" s="1100">
        <v>0</v>
      </c>
      <c r="I48" s="874" t="e">
        <f t="shared" si="0"/>
        <v>#DIV/0!</v>
      </c>
      <c r="J48" s="874">
        <v>220</v>
      </c>
      <c r="K48" s="874" t="e">
        <f t="shared" si="3"/>
        <v>#DIV/0!</v>
      </c>
    </row>
    <row r="49" spans="1:11" s="358" customFormat="1" ht="17.100000000000001" customHeight="1" x14ac:dyDescent="0.25">
      <c r="A49" s="256">
        <v>8</v>
      </c>
      <c r="B49" s="64" t="s">
        <v>58</v>
      </c>
      <c r="C49" s="1100">
        <v>0</v>
      </c>
      <c r="D49" s="1100">
        <v>0</v>
      </c>
      <c r="E49" s="1100">
        <v>0</v>
      </c>
      <c r="F49" s="1100">
        <v>0</v>
      </c>
      <c r="G49" s="1100">
        <v>0</v>
      </c>
      <c r="H49" s="1100">
        <v>0</v>
      </c>
      <c r="I49" s="874" t="e">
        <f t="shared" si="0"/>
        <v>#DIV/0!</v>
      </c>
      <c r="J49" s="874" t="e">
        <v>#DIV/0!</v>
      </c>
      <c r="K49" s="874" t="e">
        <f t="shared" si="3"/>
        <v>#DIV/0!</v>
      </c>
    </row>
    <row r="50" spans="1:11" s="358" customFormat="1" ht="17.100000000000001" customHeight="1" x14ac:dyDescent="0.25">
      <c r="A50" s="64">
        <v>9</v>
      </c>
      <c r="B50" s="295" t="s">
        <v>161</v>
      </c>
      <c r="C50" s="1100">
        <v>1</v>
      </c>
      <c r="D50" s="1055">
        <v>4</v>
      </c>
      <c r="E50" s="1100">
        <v>0</v>
      </c>
      <c r="F50" s="1102">
        <v>0</v>
      </c>
      <c r="G50" s="1102">
        <v>0</v>
      </c>
      <c r="H50" s="1100">
        <v>0</v>
      </c>
      <c r="I50" s="874" t="e">
        <f t="shared" si="0"/>
        <v>#DIV/0!</v>
      </c>
      <c r="J50" s="874">
        <v>575</v>
      </c>
      <c r="K50" s="874" t="e">
        <f t="shared" si="3"/>
        <v>#DIV/0!</v>
      </c>
    </row>
    <row r="51" spans="1:11" s="358" customFormat="1" ht="17.100000000000001" customHeight="1" x14ac:dyDescent="0.25">
      <c r="A51" s="256">
        <v>10</v>
      </c>
      <c r="B51" s="297" t="s">
        <v>43</v>
      </c>
      <c r="C51" s="1100">
        <v>3</v>
      </c>
      <c r="D51" s="1037">
        <v>24.05</v>
      </c>
      <c r="E51" s="1100">
        <v>71898.67</v>
      </c>
      <c r="F51" s="1102">
        <f>E51*I51</f>
        <v>35949335</v>
      </c>
      <c r="G51" s="1102">
        <v>6470880.2999999998</v>
      </c>
      <c r="H51" s="1100">
        <v>50</v>
      </c>
      <c r="I51" s="874">
        <v>500</v>
      </c>
      <c r="J51" s="874">
        <v>350</v>
      </c>
      <c r="K51" s="874">
        <f t="shared" si="3"/>
        <v>90</v>
      </c>
    </row>
    <row r="52" spans="1:11" s="358" customFormat="1" ht="17.100000000000001" customHeight="1" x14ac:dyDescent="0.25">
      <c r="A52" s="64">
        <v>11</v>
      </c>
      <c r="B52" s="297" t="s">
        <v>26</v>
      </c>
      <c r="C52" s="1100">
        <v>1</v>
      </c>
      <c r="D52" s="1055">
        <v>10</v>
      </c>
      <c r="E52" s="1102">
        <v>32358.2</v>
      </c>
      <c r="F52" s="1102">
        <v>58244760</v>
      </c>
      <c r="G52" s="1102">
        <v>4206566</v>
      </c>
      <c r="H52" s="1102">
        <v>0</v>
      </c>
      <c r="I52" s="874">
        <f t="shared" si="0"/>
        <v>1800</v>
      </c>
      <c r="J52" s="874" t="e">
        <v>#DIV/0!</v>
      </c>
      <c r="K52" s="874">
        <f t="shared" si="3"/>
        <v>130</v>
      </c>
    </row>
    <row r="53" spans="1:11" s="358" customFormat="1" ht="17.100000000000001" customHeight="1" x14ac:dyDescent="0.25">
      <c r="A53" s="256"/>
      <c r="B53" s="256" t="s">
        <v>74</v>
      </c>
      <c r="C53" s="1100">
        <v>0</v>
      </c>
      <c r="D53" s="1100">
        <v>0</v>
      </c>
      <c r="E53" s="1100">
        <v>0</v>
      </c>
      <c r="F53" s="1100">
        <v>0</v>
      </c>
      <c r="G53" s="1100">
        <v>53051788</v>
      </c>
      <c r="H53" s="1100">
        <v>0</v>
      </c>
      <c r="I53" s="874"/>
      <c r="J53" s="874"/>
      <c r="K53" s="874"/>
    </row>
    <row r="54" spans="1:11" s="358" customFormat="1" ht="17.100000000000001" customHeight="1" x14ac:dyDescent="0.25">
      <c r="A54" s="64"/>
      <c r="B54" s="353" t="s">
        <v>48</v>
      </c>
      <c r="C54" s="1100">
        <v>0</v>
      </c>
      <c r="D54" s="1100">
        <v>0</v>
      </c>
      <c r="E54" s="1100">
        <v>0</v>
      </c>
      <c r="F54" s="1100">
        <v>0</v>
      </c>
      <c r="G54" s="1100">
        <v>612794094</v>
      </c>
      <c r="H54" s="1100">
        <v>0</v>
      </c>
      <c r="I54" s="874"/>
      <c r="J54" s="874"/>
      <c r="K54" s="874"/>
    </row>
    <row r="55" spans="1:11" s="358" customFormat="1" ht="17.100000000000001" customHeight="1" x14ac:dyDescent="0.25">
      <c r="A55" s="1223" t="s">
        <v>49</v>
      </c>
      <c r="B55" s="1224"/>
      <c r="C55" s="359">
        <f>SUM(C42:C54)</f>
        <v>317</v>
      </c>
      <c r="D55" s="359">
        <f t="shared" ref="D55" si="6">SUM(D42:D54)</f>
        <v>419.86</v>
      </c>
      <c r="E55" s="359">
        <f>SUM(E42:E54)</f>
        <v>6184280.3099999996</v>
      </c>
      <c r="F55" s="400">
        <f>SUM(F42:F54)</f>
        <v>5002006138.6000004</v>
      </c>
      <c r="G55" s="400">
        <f>SUM(G42:G54)</f>
        <v>1188717883.8</v>
      </c>
      <c r="H55" s="359">
        <f>SUM(H42:H54)</f>
        <v>3989</v>
      </c>
      <c r="I55" s="874"/>
      <c r="J55" s="874"/>
      <c r="K55" s="874"/>
    </row>
    <row r="56" spans="1:11" s="358" customFormat="1" ht="17.100000000000001" customHeight="1" x14ac:dyDescent="0.25">
      <c r="A56" s="376"/>
      <c r="B56" s="377"/>
      <c r="C56" s="1041"/>
      <c r="D56" s="1041" t="s">
        <v>646</v>
      </c>
      <c r="E56" s="1041"/>
      <c r="F56" s="378"/>
      <c r="G56" s="378"/>
      <c r="H56" s="378"/>
      <c r="I56" s="874"/>
      <c r="J56" s="874"/>
      <c r="K56" s="874"/>
    </row>
    <row r="57" spans="1:11" s="358" customFormat="1" ht="17.100000000000001" customHeight="1" x14ac:dyDescent="0.25">
      <c r="A57" s="1238" t="s">
        <v>144</v>
      </c>
      <c r="B57" s="1238"/>
      <c r="C57" s="1238"/>
      <c r="D57" s="1238"/>
      <c r="E57" s="1238"/>
      <c r="F57" s="1238"/>
      <c r="G57" s="1238"/>
      <c r="H57" s="1238"/>
      <c r="I57" s="874"/>
      <c r="J57" s="874"/>
      <c r="K57" s="874"/>
    </row>
    <row r="58" spans="1:11" s="358" customFormat="1" ht="17.100000000000001" customHeight="1" x14ac:dyDescent="0.25">
      <c r="A58" s="1218" t="s">
        <v>181</v>
      </c>
      <c r="B58" s="1218" t="s">
        <v>3</v>
      </c>
      <c r="C58" s="1218" t="s">
        <v>4</v>
      </c>
      <c r="D58" s="360" t="s">
        <v>5</v>
      </c>
      <c r="E58" s="361" t="s">
        <v>6</v>
      </c>
      <c r="F58" s="362" t="s">
        <v>7</v>
      </c>
      <c r="G58" s="362" t="s">
        <v>8</v>
      </c>
      <c r="H58" s="361" t="s">
        <v>9</v>
      </c>
      <c r="I58" s="874"/>
      <c r="J58" s="874"/>
      <c r="K58" s="874"/>
    </row>
    <row r="59" spans="1:11" s="358" customFormat="1" ht="17.100000000000001" customHeight="1" x14ac:dyDescent="0.25">
      <c r="A59" s="1219"/>
      <c r="B59" s="1219"/>
      <c r="C59" s="1219"/>
      <c r="D59" s="325" t="s">
        <v>379</v>
      </c>
      <c r="E59" s="364" t="s">
        <v>432</v>
      </c>
      <c r="F59" s="364" t="s">
        <v>632</v>
      </c>
      <c r="G59" s="364" t="s">
        <v>432</v>
      </c>
      <c r="H59" s="326" t="s">
        <v>12</v>
      </c>
      <c r="I59" s="874"/>
      <c r="J59" s="874"/>
      <c r="K59" s="874"/>
    </row>
    <row r="60" spans="1:11" s="358" customFormat="1" ht="17.100000000000001" customHeight="1" x14ac:dyDescent="0.25">
      <c r="A60" s="155">
        <v>1</v>
      </c>
      <c r="B60" s="64" t="s">
        <v>61</v>
      </c>
      <c r="C60" s="1100">
        <v>6</v>
      </c>
      <c r="D60" s="1100">
        <v>20.85</v>
      </c>
      <c r="E60" s="1102">
        <v>16620.54</v>
      </c>
      <c r="F60" s="1100">
        <v>30747999</v>
      </c>
      <c r="G60" s="1102">
        <v>385000</v>
      </c>
      <c r="H60" s="1102">
        <v>155</v>
      </c>
      <c r="I60" s="874">
        <f t="shared" si="0"/>
        <v>1850</v>
      </c>
      <c r="J60" s="874">
        <v>1850</v>
      </c>
      <c r="K60" s="874">
        <f t="shared" si="3"/>
        <v>23.164108988035284</v>
      </c>
    </row>
    <row r="61" spans="1:11" s="358" customFormat="1" ht="17.100000000000001" customHeight="1" x14ac:dyDescent="0.25">
      <c r="A61" s="155">
        <f>+A60+1</f>
        <v>2</v>
      </c>
      <c r="B61" s="64" t="s">
        <v>70</v>
      </c>
      <c r="C61" s="1100">
        <v>40</v>
      </c>
      <c r="D61" s="1100">
        <v>42.42</v>
      </c>
      <c r="E61" s="1102">
        <v>331549.12</v>
      </c>
      <c r="F61" s="1100">
        <v>248661840</v>
      </c>
      <c r="G61" s="1102">
        <v>246685030</v>
      </c>
      <c r="H61" s="1102">
        <v>13700</v>
      </c>
      <c r="I61" s="874">
        <f t="shared" si="0"/>
        <v>750</v>
      </c>
      <c r="J61" s="874">
        <v>750</v>
      </c>
      <c r="K61" s="874">
        <f t="shared" si="3"/>
        <v>744.03765571749977</v>
      </c>
    </row>
    <row r="62" spans="1:11" s="358" customFormat="1" ht="17.100000000000001" customHeight="1" x14ac:dyDescent="0.25">
      <c r="A62" s="155">
        <v>3</v>
      </c>
      <c r="B62" s="64" t="s">
        <v>62</v>
      </c>
      <c r="C62" s="1100">
        <v>92</v>
      </c>
      <c r="D62" s="1100">
        <v>97.29</v>
      </c>
      <c r="E62" s="1102">
        <v>1918124.57</v>
      </c>
      <c r="F62" s="1100">
        <v>374034291.19999999</v>
      </c>
      <c r="G62" s="1102">
        <v>318061952</v>
      </c>
      <c r="H62" s="1102">
        <v>11200</v>
      </c>
      <c r="I62" s="874">
        <f t="shared" si="0"/>
        <v>195.00000002606711</v>
      </c>
      <c r="J62" s="874">
        <v>185</v>
      </c>
      <c r="K62" s="874">
        <f t="shared" si="3"/>
        <v>165.81923665155907</v>
      </c>
    </row>
    <row r="63" spans="1:11" s="358" customFormat="1" ht="17.100000000000001" customHeight="1" x14ac:dyDescent="0.25">
      <c r="A63" s="155">
        <v>4</v>
      </c>
      <c r="B63" s="299" t="s">
        <v>391</v>
      </c>
      <c r="C63" s="1100">
        <v>0</v>
      </c>
      <c r="D63" s="1100">
        <v>0</v>
      </c>
      <c r="E63" s="1100">
        <v>0</v>
      </c>
      <c r="F63" s="1100">
        <v>0</v>
      </c>
      <c r="G63" s="1100">
        <v>0</v>
      </c>
      <c r="H63" s="1100">
        <v>0</v>
      </c>
      <c r="I63" s="874" t="e">
        <f t="shared" si="0"/>
        <v>#DIV/0!</v>
      </c>
      <c r="J63" s="874" t="e">
        <v>#DIV/0!</v>
      </c>
      <c r="K63" s="874" t="e">
        <f t="shared" si="3"/>
        <v>#DIV/0!</v>
      </c>
    </row>
    <row r="64" spans="1:11" s="358" customFormat="1" ht="17.100000000000001" customHeight="1" x14ac:dyDescent="0.25">
      <c r="A64" s="155">
        <v>5</v>
      </c>
      <c r="B64" s="64" t="s">
        <v>186</v>
      </c>
      <c r="C64" s="1100">
        <v>2</v>
      </c>
      <c r="D64" s="1100">
        <v>2</v>
      </c>
      <c r="E64" s="1102">
        <v>0</v>
      </c>
      <c r="F64" s="1100">
        <v>0</v>
      </c>
      <c r="G64" s="1102">
        <v>0</v>
      </c>
      <c r="H64" s="1102">
        <v>0</v>
      </c>
      <c r="I64" s="874" t="e">
        <f t="shared" si="0"/>
        <v>#DIV/0!</v>
      </c>
      <c r="J64" s="874">
        <v>180</v>
      </c>
      <c r="K64" s="874" t="e">
        <f t="shared" si="3"/>
        <v>#DIV/0!</v>
      </c>
    </row>
    <row r="65" spans="1:11" s="358" customFormat="1" ht="17.100000000000001" customHeight="1" x14ac:dyDescent="0.25">
      <c r="A65" s="155">
        <v>6</v>
      </c>
      <c r="B65" s="64" t="s">
        <v>64</v>
      </c>
      <c r="C65" s="1100">
        <v>0</v>
      </c>
      <c r="D65" s="1100">
        <v>0</v>
      </c>
      <c r="E65" s="1102">
        <v>1053407</v>
      </c>
      <c r="F65" s="1100">
        <v>31602210</v>
      </c>
      <c r="G65" s="1102">
        <v>6322224</v>
      </c>
      <c r="H65" s="1102">
        <v>1920</v>
      </c>
      <c r="I65" s="874">
        <f t="shared" si="0"/>
        <v>30</v>
      </c>
      <c r="J65" s="874">
        <v>25</v>
      </c>
      <c r="K65" s="874">
        <f t="shared" si="3"/>
        <v>6.0016916538431966</v>
      </c>
    </row>
    <row r="66" spans="1:11" s="358" customFormat="1" ht="17.100000000000001" customHeight="1" x14ac:dyDescent="0.25">
      <c r="A66" s="155">
        <v>7</v>
      </c>
      <c r="B66" s="64" t="s">
        <v>22</v>
      </c>
      <c r="C66" s="1100">
        <v>0</v>
      </c>
      <c r="D66" s="1100">
        <v>0</v>
      </c>
      <c r="E66" s="1100">
        <v>0</v>
      </c>
      <c r="F66" s="1100">
        <v>0</v>
      </c>
      <c r="G66" s="1100">
        <v>0</v>
      </c>
      <c r="H66" s="1100">
        <v>0</v>
      </c>
      <c r="I66" s="874"/>
      <c r="J66" s="874"/>
      <c r="K66" s="874"/>
    </row>
    <row r="67" spans="1:11" s="358" customFormat="1" ht="17.100000000000001" customHeight="1" x14ac:dyDescent="0.25">
      <c r="A67" s="155"/>
      <c r="B67" s="64" t="s">
        <v>74</v>
      </c>
      <c r="C67" s="1100">
        <v>0</v>
      </c>
      <c r="D67" s="1100">
        <v>0</v>
      </c>
      <c r="E67" s="1100">
        <v>0</v>
      </c>
      <c r="F67" s="1100">
        <v>0</v>
      </c>
      <c r="G67" s="1100">
        <v>26508653</v>
      </c>
      <c r="H67" s="1100">
        <v>0</v>
      </c>
      <c r="I67" s="874"/>
      <c r="J67" s="874"/>
      <c r="K67" s="874"/>
    </row>
    <row r="68" spans="1:11" s="358" customFormat="1" ht="17.100000000000001" customHeight="1" x14ac:dyDescent="0.25">
      <c r="A68" s="155"/>
      <c r="B68" s="64" t="s">
        <v>48</v>
      </c>
      <c r="C68" s="1100">
        <v>0</v>
      </c>
      <c r="D68" s="1100">
        <v>0</v>
      </c>
      <c r="E68" s="1100">
        <v>0</v>
      </c>
      <c r="F68" s="1100">
        <v>0</v>
      </c>
      <c r="G68" s="1100">
        <v>69875478</v>
      </c>
      <c r="H68" s="1100">
        <v>0</v>
      </c>
      <c r="I68" s="874"/>
      <c r="J68" s="874"/>
      <c r="K68" s="874"/>
    </row>
    <row r="69" spans="1:11" s="358" customFormat="1" ht="17.100000000000001" customHeight="1" x14ac:dyDescent="0.25">
      <c r="A69" s="1223" t="s">
        <v>49</v>
      </c>
      <c r="B69" s="1224"/>
      <c r="C69" s="359">
        <f>SUM(C60:C68)</f>
        <v>140</v>
      </c>
      <c r="D69" s="359">
        <f t="shared" ref="D69:H69" si="7">SUM(D60:D68)</f>
        <v>162.56</v>
      </c>
      <c r="E69" s="400">
        <f>SUM(E60:E68)</f>
        <v>3319701.23</v>
      </c>
      <c r="F69" s="359">
        <f>SUM(F60:F68)</f>
        <v>685046340.20000005</v>
      </c>
      <c r="G69" s="400">
        <f>SUM(G60:G68)</f>
        <v>667838337</v>
      </c>
      <c r="H69" s="359">
        <f t="shared" si="7"/>
        <v>26975</v>
      </c>
      <c r="I69" s="874"/>
      <c r="J69" s="874"/>
      <c r="K69" s="874"/>
    </row>
    <row r="70" spans="1:11" s="358" customFormat="1" ht="17.100000000000001" customHeight="1" x14ac:dyDescent="0.25">
      <c r="A70" s="379"/>
      <c r="B70" s="380"/>
      <c r="C70" s="380"/>
      <c r="D70" s="381"/>
      <c r="E70" s="381"/>
      <c r="F70" s="382"/>
      <c r="G70" s="382"/>
      <c r="H70" s="383"/>
      <c r="I70" s="874"/>
      <c r="J70" s="874"/>
      <c r="K70" s="874"/>
    </row>
    <row r="71" spans="1:11" s="358" customFormat="1" ht="17.100000000000001" customHeight="1" x14ac:dyDescent="0.25">
      <c r="A71" s="1217" t="s">
        <v>149</v>
      </c>
      <c r="B71" s="1217"/>
      <c r="C71" s="1217"/>
      <c r="D71" s="1217"/>
      <c r="E71" s="1217"/>
      <c r="F71" s="1217"/>
      <c r="G71" s="1217"/>
      <c r="H71" s="1217"/>
      <c r="I71" s="874"/>
      <c r="J71" s="874"/>
      <c r="K71" s="874"/>
    </row>
    <row r="72" spans="1:11" s="358" customFormat="1" ht="17.100000000000001" customHeight="1" x14ac:dyDescent="0.25">
      <c r="A72" s="1218" t="s">
        <v>181</v>
      </c>
      <c r="B72" s="1218" t="s">
        <v>3</v>
      </c>
      <c r="C72" s="1218" t="s">
        <v>4</v>
      </c>
      <c r="D72" s="360" t="s">
        <v>5</v>
      </c>
      <c r="E72" s="361" t="s">
        <v>6</v>
      </c>
      <c r="F72" s="362" t="s">
        <v>7</v>
      </c>
      <c r="G72" s="362" t="s">
        <v>8</v>
      </c>
      <c r="H72" s="361" t="s">
        <v>9</v>
      </c>
      <c r="I72" s="874"/>
      <c r="J72" s="874"/>
      <c r="K72" s="874"/>
    </row>
    <row r="73" spans="1:11" s="358" customFormat="1" ht="17.100000000000001" customHeight="1" x14ac:dyDescent="0.25">
      <c r="A73" s="1219"/>
      <c r="B73" s="1219"/>
      <c r="C73" s="1219"/>
      <c r="D73" s="325" t="s">
        <v>379</v>
      </c>
      <c r="E73" s="364" t="s">
        <v>432</v>
      </c>
      <c r="F73" s="364" t="s">
        <v>632</v>
      </c>
      <c r="G73" s="364" t="s">
        <v>432</v>
      </c>
      <c r="H73" s="326" t="s">
        <v>12</v>
      </c>
      <c r="I73" s="874"/>
      <c r="J73" s="874"/>
      <c r="K73" s="874"/>
    </row>
    <row r="74" spans="1:11" s="358" customFormat="1" ht="17.100000000000001" customHeight="1" x14ac:dyDescent="0.25">
      <c r="A74" s="155">
        <v>1</v>
      </c>
      <c r="B74" s="64" t="s">
        <v>61</v>
      </c>
      <c r="C74" s="1100">
        <v>89</v>
      </c>
      <c r="D74" s="1003">
        <v>150.77000000000001</v>
      </c>
      <c r="E74" s="1100">
        <v>889716.54</v>
      </c>
      <c r="F74" s="1102">
        <f>E74*I74</f>
        <v>1601489772</v>
      </c>
      <c r="G74" s="1102">
        <v>255455266.43000001</v>
      </c>
      <c r="H74" s="1100">
        <v>1020</v>
      </c>
      <c r="I74" s="874">
        <v>1800</v>
      </c>
      <c r="J74" s="874">
        <v>1650.0000005521549</v>
      </c>
      <c r="K74" s="874">
        <f t="shared" ref="K74:K80" si="8">G74/E74</f>
        <v>287.11983530170181</v>
      </c>
    </row>
    <row r="75" spans="1:11" s="358" customFormat="1" ht="17.100000000000001" customHeight="1" x14ac:dyDescent="0.25">
      <c r="A75" s="155">
        <f>+A74+1</f>
        <v>2</v>
      </c>
      <c r="B75" s="64" t="s">
        <v>59</v>
      </c>
      <c r="C75" s="1100">
        <v>3</v>
      </c>
      <c r="D75" s="1100">
        <v>3.86</v>
      </c>
      <c r="E75" s="1102">
        <v>1761.53</v>
      </c>
      <c r="F75" s="1100">
        <v>616535.5</v>
      </c>
      <c r="G75" s="1102">
        <v>262866.7</v>
      </c>
      <c r="H75" s="1102">
        <v>60</v>
      </c>
      <c r="I75" s="874">
        <f t="shared" ref="I75:I104" si="9">F75/E75</f>
        <v>350</v>
      </c>
      <c r="J75" s="874">
        <v>350</v>
      </c>
      <c r="K75" s="874">
        <f t="shared" si="8"/>
        <v>149.22635436240088</v>
      </c>
    </row>
    <row r="76" spans="1:11" s="358" customFormat="1" ht="17.100000000000001" customHeight="1" x14ac:dyDescent="0.25">
      <c r="A76" s="155">
        <f>+A75+1</f>
        <v>3</v>
      </c>
      <c r="B76" s="64" t="s">
        <v>62</v>
      </c>
      <c r="C76" s="1100">
        <v>57</v>
      </c>
      <c r="D76" s="1100">
        <v>59.68</v>
      </c>
      <c r="E76" s="1102">
        <v>496940.99</v>
      </c>
      <c r="F76" s="1100">
        <v>96903493.049999997</v>
      </c>
      <c r="G76" s="1102">
        <v>35930537.299999997</v>
      </c>
      <c r="H76" s="1102">
        <v>350</v>
      </c>
      <c r="I76" s="874">
        <f t="shared" si="9"/>
        <v>195</v>
      </c>
      <c r="J76" s="874">
        <v>179.99999760073581</v>
      </c>
      <c r="K76" s="874">
        <f t="shared" si="8"/>
        <v>72.30342842114915</v>
      </c>
    </row>
    <row r="77" spans="1:11" s="358" customFormat="1" ht="17.100000000000001" customHeight="1" x14ac:dyDescent="0.25">
      <c r="A77" s="155">
        <f t="shared" ref="A77:A80" si="10">+A76+1</f>
        <v>4</v>
      </c>
      <c r="B77" s="64" t="s">
        <v>58</v>
      </c>
      <c r="C77" s="1100">
        <v>0</v>
      </c>
      <c r="D77" s="1100">
        <v>0</v>
      </c>
      <c r="E77" s="1100">
        <v>94970.4</v>
      </c>
      <c r="F77" s="1100">
        <v>2849115</v>
      </c>
      <c r="G77" s="1100">
        <v>830000</v>
      </c>
      <c r="H77" s="1100">
        <v>20</v>
      </c>
      <c r="I77" s="874">
        <f t="shared" si="9"/>
        <v>30.000031588789771</v>
      </c>
      <c r="J77" s="874" t="e">
        <v>#DIV/0!</v>
      </c>
      <c r="K77" s="874">
        <f t="shared" si="8"/>
        <v>8.7395651697792154</v>
      </c>
    </row>
    <row r="78" spans="1:11" s="358" customFormat="1" ht="17.100000000000001" customHeight="1" x14ac:dyDescent="0.25">
      <c r="A78" s="155">
        <f t="shared" si="10"/>
        <v>5</v>
      </c>
      <c r="B78" s="64" t="s">
        <v>53</v>
      </c>
      <c r="C78" s="1100">
        <v>6</v>
      </c>
      <c r="D78" s="1031">
        <v>0</v>
      </c>
      <c r="E78" s="1100">
        <v>3234</v>
      </c>
      <c r="F78" s="1102">
        <v>679140</v>
      </c>
      <c r="G78" s="1100">
        <v>885013</v>
      </c>
      <c r="H78" s="1102">
        <v>150</v>
      </c>
      <c r="I78" s="874">
        <f t="shared" si="9"/>
        <v>210</v>
      </c>
      <c r="J78" s="874">
        <v>220</v>
      </c>
      <c r="K78" s="874">
        <f t="shared" si="8"/>
        <v>273.65893630179346</v>
      </c>
    </row>
    <row r="79" spans="1:11" s="358" customFormat="1" ht="17.100000000000001" customHeight="1" x14ac:dyDescent="0.25">
      <c r="A79" s="155">
        <f t="shared" si="10"/>
        <v>6</v>
      </c>
      <c r="B79" s="297" t="s">
        <v>26</v>
      </c>
      <c r="C79" s="1100">
        <v>1</v>
      </c>
      <c r="D79" s="1100">
        <v>71.319999999999993</v>
      </c>
      <c r="E79" s="1102">
        <v>34616.94</v>
      </c>
      <c r="F79" s="1100">
        <v>58848798</v>
      </c>
      <c r="G79" s="1102">
        <v>4744045.5690000001</v>
      </c>
      <c r="H79" s="1102">
        <v>20</v>
      </c>
      <c r="I79" s="874">
        <f t="shared" si="9"/>
        <v>1699.9999999999998</v>
      </c>
      <c r="J79" s="874">
        <v>1800</v>
      </c>
      <c r="K79" s="874">
        <f t="shared" si="8"/>
        <v>137.04404748079986</v>
      </c>
    </row>
    <row r="80" spans="1:11" s="358" customFormat="1" ht="17.100000000000001" customHeight="1" x14ac:dyDescent="0.25">
      <c r="A80" s="155">
        <f t="shared" si="10"/>
        <v>7</v>
      </c>
      <c r="B80" s="297" t="s">
        <v>45</v>
      </c>
      <c r="C80" s="1100">
        <v>1</v>
      </c>
      <c r="D80" s="1100">
        <v>63.39</v>
      </c>
      <c r="E80" s="1102">
        <v>3156.08</v>
      </c>
      <c r="F80" s="1100">
        <v>4260708</v>
      </c>
      <c r="G80" s="1102">
        <v>507092</v>
      </c>
      <c r="H80" s="1102">
        <v>15</v>
      </c>
      <c r="I80" s="874">
        <f t="shared" si="9"/>
        <v>1350</v>
      </c>
      <c r="J80" s="874">
        <v>1350</v>
      </c>
      <c r="K80" s="874">
        <f t="shared" si="8"/>
        <v>160.67146586905275</v>
      </c>
    </row>
    <row r="81" spans="1:11" s="358" customFormat="1" ht="17.100000000000001" customHeight="1" x14ac:dyDescent="0.25">
      <c r="A81" s="155">
        <v>8</v>
      </c>
      <c r="B81" s="295" t="s">
        <v>39</v>
      </c>
      <c r="C81" s="1100">
        <v>2</v>
      </c>
      <c r="D81" s="1100">
        <v>2.0499999999999998</v>
      </c>
      <c r="E81" s="1102">
        <v>10500.42</v>
      </c>
      <c r="F81" s="1100">
        <v>6300252</v>
      </c>
      <c r="G81" s="1102">
        <v>945925</v>
      </c>
      <c r="H81" s="1102">
        <v>15</v>
      </c>
      <c r="I81" s="874">
        <f t="shared" si="9"/>
        <v>600</v>
      </c>
      <c r="J81" s="874"/>
      <c r="K81" s="874"/>
    </row>
    <row r="82" spans="1:11" s="358" customFormat="1" ht="17.100000000000001" customHeight="1" x14ac:dyDescent="0.25">
      <c r="A82" s="155"/>
      <c r="B82" s="64" t="s">
        <v>74</v>
      </c>
      <c r="C82" s="1100">
        <v>0</v>
      </c>
      <c r="D82" s="1100">
        <v>0</v>
      </c>
      <c r="E82" s="1100">
        <v>0</v>
      </c>
      <c r="F82" s="1100">
        <v>0</v>
      </c>
      <c r="G82" s="1100">
        <v>26691535</v>
      </c>
      <c r="H82" s="1100">
        <v>0</v>
      </c>
      <c r="I82" s="874"/>
      <c r="J82" s="874"/>
      <c r="K82" s="874"/>
    </row>
    <row r="83" spans="1:11" s="358" customFormat="1" ht="17.100000000000001" customHeight="1" x14ac:dyDescent="0.25">
      <c r="A83" s="155"/>
      <c r="B83" s="64" t="s">
        <v>48</v>
      </c>
      <c r="C83" s="1100">
        <v>0</v>
      </c>
      <c r="D83" s="1100">
        <v>0</v>
      </c>
      <c r="E83" s="1100">
        <v>0</v>
      </c>
      <c r="F83" s="1100">
        <v>0</v>
      </c>
      <c r="G83" s="1100">
        <v>20336784</v>
      </c>
      <c r="H83" s="1100">
        <v>0</v>
      </c>
      <c r="I83" s="874"/>
      <c r="J83" s="874"/>
      <c r="K83" s="874"/>
    </row>
    <row r="84" spans="1:11" s="358" customFormat="1" ht="17.100000000000001" customHeight="1" x14ac:dyDescent="0.25">
      <c r="A84" s="1237" t="s">
        <v>49</v>
      </c>
      <c r="B84" s="1224"/>
      <c r="C84" s="384">
        <f>SUM(C74:C83)</f>
        <v>159</v>
      </c>
      <c r="D84" s="384">
        <f t="shared" ref="D84:H84" si="11">SUM(D74:D83)</f>
        <v>351.07</v>
      </c>
      <c r="E84" s="384">
        <f t="shared" si="11"/>
        <v>1534896.9</v>
      </c>
      <c r="F84" s="384">
        <f t="shared" si="11"/>
        <v>1771947813.55</v>
      </c>
      <c r="G84" s="384">
        <f t="shared" si="11"/>
        <v>346589064.99900001</v>
      </c>
      <c r="H84" s="384">
        <f t="shared" si="11"/>
        <v>1650</v>
      </c>
      <c r="I84" s="874"/>
      <c r="J84" s="874"/>
      <c r="K84" s="874"/>
    </row>
    <row r="85" spans="1:11" s="358" customFormat="1" ht="17.100000000000001" customHeight="1" x14ac:dyDescent="0.25">
      <c r="A85" s="202"/>
      <c r="B85" s="373"/>
      <c r="C85" s="373"/>
      <c r="D85" s="373"/>
      <c r="E85" s="373"/>
      <c r="F85" s="373"/>
      <c r="G85" s="373"/>
      <c r="H85" s="373"/>
      <c r="I85" s="874"/>
      <c r="J85" s="874"/>
      <c r="K85" s="874"/>
    </row>
    <row r="86" spans="1:11" s="358" customFormat="1" ht="17.100000000000001" customHeight="1" x14ac:dyDescent="0.25">
      <c r="A86" s="367"/>
      <c r="B86" s="373"/>
      <c r="C86" s="373"/>
      <c r="D86" s="374"/>
      <c r="E86" s="374"/>
      <c r="F86" s="375"/>
      <c r="G86" s="375"/>
      <c r="H86" s="371"/>
      <c r="I86" s="874"/>
      <c r="J86" s="874"/>
      <c r="K86" s="874"/>
    </row>
    <row r="87" spans="1:11" s="358" customFormat="1" ht="17.100000000000001" customHeight="1" x14ac:dyDescent="0.25">
      <c r="A87" s="1179" t="s">
        <v>139</v>
      </c>
      <c r="B87" s="1179"/>
      <c r="C87" s="1179"/>
      <c r="D87" s="1179"/>
      <c r="E87" s="1179"/>
      <c r="F87" s="1179"/>
      <c r="G87" s="1179"/>
      <c r="H87" s="1179"/>
      <c r="I87" s="874"/>
      <c r="J87" s="874"/>
      <c r="K87" s="874"/>
    </row>
    <row r="88" spans="1:11" s="358" customFormat="1" ht="17.100000000000001" customHeight="1" x14ac:dyDescent="0.25">
      <c r="A88" s="1218" t="s">
        <v>181</v>
      </c>
      <c r="B88" s="1218" t="s">
        <v>3</v>
      </c>
      <c r="C88" s="1218" t="s">
        <v>4</v>
      </c>
      <c r="D88" s="360" t="s">
        <v>5</v>
      </c>
      <c r="E88" s="361" t="s">
        <v>6</v>
      </c>
      <c r="F88" s="362" t="s">
        <v>7</v>
      </c>
      <c r="G88" s="362" t="s">
        <v>8</v>
      </c>
      <c r="H88" s="361" t="s">
        <v>9</v>
      </c>
      <c r="I88" s="874"/>
      <c r="J88" s="874"/>
      <c r="K88" s="874"/>
    </row>
    <row r="89" spans="1:11" s="358" customFormat="1" ht="17.100000000000001" customHeight="1" x14ac:dyDescent="0.25">
      <c r="A89" s="1219"/>
      <c r="B89" s="1219"/>
      <c r="C89" s="1219"/>
      <c r="D89" s="325" t="s">
        <v>379</v>
      </c>
      <c r="E89" s="363" t="s">
        <v>633</v>
      </c>
      <c r="F89" s="364" t="s">
        <v>632</v>
      </c>
      <c r="G89" s="364" t="s">
        <v>432</v>
      </c>
      <c r="H89" s="326" t="s">
        <v>12</v>
      </c>
      <c r="I89" s="874"/>
      <c r="J89" s="874"/>
      <c r="K89" s="874"/>
    </row>
    <row r="90" spans="1:11" s="358" customFormat="1" ht="17.100000000000001" customHeight="1" x14ac:dyDescent="0.25">
      <c r="A90" s="148">
        <v>1</v>
      </c>
      <c r="B90" s="181" t="s">
        <v>62</v>
      </c>
      <c r="C90" s="1101">
        <v>41</v>
      </c>
      <c r="D90" s="1101">
        <v>41.644300000000001</v>
      </c>
      <c r="E90" s="1055">
        <v>428544.71</v>
      </c>
      <c r="F90" s="1102">
        <v>83566218.450000003</v>
      </c>
      <c r="G90" s="1103">
        <v>134316505</v>
      </c>
      <c r="H90" s="1101">
        <v>118</v>
      </c>
      <c r="I90" s="874">
        <f t="shared" si="9"/>
        <v>195</v>
      </c>
      <c r="J90" s="874">
        <v>250</v>
      </c>
      <c r="K90" s="874">
        <f t="shared" ref="K90:K113" si="12">G90/E90</f>
        <v>313.42471827501964</v>
      </c>
    </row>
    <row r="91" spans="1:11" s="358" customFormat="1" ht="17.100000000000001" customHeight="1" x14ac:dyDescent="0.25">
      <c r="A91" s="148">
        <v>2</v>
      </c>
      <c r="B91" s="181" t="s">
        <v>70</v>
      </c>
      <c r="C91" s="1101">
        <v>2</v>
      </c>
      <c r="D91" s="1101">
        <v>2</v>
      </c>
      <c r="E91" s="1055">
        <v>0</v>
      </c>
      <c r="F91" s="1102">
        <v>0</v>
      </c>
      <c r="G91" s="1103">
        <v>7000</v>
      </c>
      <c r="H91" s="1101">
        <v>5</v>
      </c>
      <c r="I91" s="874" t="e">
        <f t="shared" si="9"/>
        <v>#DIV/0!</v>
      </c>
      <c r="J91" s="874">
        <v>800</v>
      </c>
      <c r="K91" s="874" t="e">
        <f t="shared" si="12"/>
        <v>#DIV/0!</v>
      </c>
    </row>
    <row r="92" spans="1:11" s="358" customFormat="1" ht="17.100000000000001" customHeight="1" x14ac:dyDescent="0.25">
      <c r="A92" s="148">
        <v>3</v>
      </c>
      <c r="B92" s="181" t="s">
        <v>58</v>
      </c>
      <c r="C92" s="1101">
        <v>3</v>
      </c>
      <c r="D92" s="1101">
        <v>850.14</v>
      </c>
      <c r="E92" s="1055">
        <v>22927.13</v>
      </c>
      <c r="F92" s="1102">
        <f>E92*I92</f>
        <v>6878139</v>
      </c>
      <c r="G92" s="1103">
        <v>1031720</v>
      </c>
      <c r="H92" s="1101">
        <v>5</v>
      </c>
      <c r="I92" s="874">
        <v>300</v>
      </c>
      <c r="J92" s="874">
        <v>299.99833959468242</v>
      </c>
      <c r="K92" s="874">
        <f t="shared" si="12"/>
        <v>44.999962926018213</v>
      </c>
    </row>
    <row r="93" spans="1:11" s="358" customFormat="1" ht="17.100000000000001" customHeight="1" x14ac:dyDescent="0.25">
      <c r="A93" s="148">
        <v>4</v>
      </c>
      <c r="B93" s="181" t="s">
        <v>64</v>
      </c>
      <c r="C93" s="1101">
        <v>0</v>
      </c>
      <c r="D93" s="1101">
        <v>0</v>
      </c>
      <c r="E93" s="1055">
        <v>385979.18599999999</v>
      </c>
      <c r="F93" s="1102">
        <v>13509271.461999999</v>
      </c>
      <c r="G93" s="1103">
        <v>2418683</v>
      </c>
      <c r="H93" s="1101">
        <v>0</v>
      </c>
      <c r="I93" s="874">
        <f t="shared" si="9"/>
        <v>34.99999987564096</v>
      </c>
      <c r="J93" s="874">
        <v>30</v>
      </c>
      <c r="K93" s="874">
        <f t="shared" si="12"/>
        <v>6.2663560309182058</v>
      </c>
    </row>
    <row r="94" spans="1:11" s="358" customFormat="1" ht="17.100000000000001" customHeight="1" x14ac:dyDescent="0.25">
      <c r="A94" s="148">
        <v>5</v>
      </c>
      <c r="B94" s="181" t="s">
        <v>43</v>
      </c>
      <c r="C94" s="1101">
        <v>2</v>
      </c>
      <c r="D94" s="1101">
        <v>2</v>
      </c>
      <c r="E94" s="1101">
        <v>0</v>
      </c>
      <c r="F94" s="1101">
        <v>0</v>
      </c>
      <c r="G94" s="1101">
        <v>475110</v>
      </c>
      <c r="H94" s="1101">
        <v>0</v>
      </c>
      <c r="I94" s="874" t="e">
        <f t="shared" si="9"/>
        <v>#DIV/0!</v>
      </c>
      <c r="J94" s="874">
        <v>180</v>
      </c>
      <c r="K94" s="874" t="e">
        <f t="shared" si="12"/>
        <v>#DIV/0!</v>
      </c>
    </row>
    <row r="95" spans="1:11" s="358" customFormat="1" ht="17.100000000000001" customHeight="1" x14ac:dyDescent="0.25">
      <c r="A95" s="148"/>
      <c r="B95" s="181" t="s">
        <v>74</v>
      </c>
      <c r="C95" s="1100">
        <v>0</v>
      </c>
      <c r="D95" s="1100">
        <v>0</v>
      </c>
      <c r="E95" s="1100">
        <v>0</v>
      </c>
      <c r="F95" s="1100">
        <v>0</v>
      </c>
      <c r="G95" s="1100">
        <v>71076000</v>
      </c>
      <c r="H95" s="1100">
        <v>0</v>
      </c>
      <c r="I95" s="874"/>
      <c r="J95" s="874"/>
      <c r="K95" s="874"/>
    </row>
    <row r="96" spans="1:11" s="358" customFormat="1" ht="17.100000000000001" customHeight="1" x14ac:dyDescent="0.25">
      <c r="A96" s="148"/>
      <c r="B96" s="181" t="s">
        <v>48</v>
      </c>
      <c r="C96" s="1100">
        <v>0</v>
      </c>
      <c r="D96" s="1100">
        <v>0</v>
      </c>
      <c r="E96" s="1100">
        <v>0</v>
      </c>
      <c r="F96" s="1100">
        <v>0</v>
      </c>
      <c r="G96" s="1100">
        <v>26813000</v>
      </c>
      <c r="H96" s="1100">
        <v>0</v>
      </c>
      <c r="I96" s="874"/>
      <c r="J96" s="874"/>
      <c r="K96" s="874"/>
    </row>
    <row r="97" spans="1:11" s="358" customFormat="1" ht="17.100000000000001" customHeight="1" x14ac:dyDescent="0.25">
      <c r="A97" s="1223" t="s">
        <v>49</v>
      </c>
      <c r="B97" s="1224"/>
      <c r="C97" s="1104">
        <f>SUM(C88:C96)</f>
        <v>48</v>
      </c>
      <c r="D97" s="1104">
        <f t="shared" ref="D97:H97" si="13">SUM(D88:D96)</f>
        <v>895.78430000000003</v>
      </c>
      <c r="E97" s="1105">
        <f>SUM(E90:E96)</f>
        <v>837451.02600000007</v>
      </c>
      <c r="F97" s="1106">
        <f>SUM(F88:F96)</f>
        <v>103953628.912</v>
      </c>
      <c r="G97" s="1106">
        <f>SUM(G88:G96)</f>
        <v>236138018</v>
      </c>
      <c r="H97" s="1104">
        <f t="shared" si="13"/>
        <v>128</v>
      </c>
      <c r="I97" s="874"/>
      <c r="J97" s="874"/>
      <c r="K97" s="874"/>
    </row>
    <row r="98" spans="1:11" s="358" customFormat="1" ht="17.100000000000001" customHeight="1" x14ac:dyDescent="0.25">
      <c r="A98" s="148"/>
      <c r="B98" s="1120"/>
      <c r="C98" s="1100"/>
      <c r="D98" s="1100"/>
      <c r="E98" s="1100"/>
      <c r="F98" s="1100"/>
      <c r="G98" s="1100"/>
      <c r="H98" s="1100"/>
      <c r="I98" s="874"/>
      <c r="J98" s="874"/>
      <c r="K98" s="874"/>
    </row>
    <row r="99" spans="1:11" s="358" customFormat="1" ht="17.100000000000001" customHeight="1" x14ac:dyDescent="0.25">
      <c r="A99" s="1120"/>
      <c r="B99" s="1120"/>
      <c r="C99" s="1120"/>
      <c r="D99" s="1120"/>
      <c r="E99" s="1120"/>
      <c r="F99" s="1120"/>
      <c r="G99" s="1120"/>
      <c r="H99" s="1120"/>
      <c r="I99" s="874"/>
      <c r="J99" s="874"/>
      <c r="K99" s="874"/>
    </row>
    <row r="100" spans="1:11" s="418" customFormat="1" ht="17.100000000000001" customHeight="1" x14ac:dyDescent="0.25">
      <c r="A100" s="1230" t="s">
        <v>150</v>
      </c>
      <c r="B100" s="1230"/>
      <c r="C100" s="1230"/>
      <c r="D100" s="1230"/>
      <c r="E100" s="1230"/>
      <c r="F100" s="1230"/>
      <c r="G100" s="1230"/>
      <c r="H100" s="1230"/>
      <c r="I100" s="884"/>
      <c r="J100" s="874"/>
      <c r="K100" s="884"/>
    </row>
    <row r="101" spans="1:11" s="358" customFormat="1" ht="17.100000000000001" customHeight="1" x14ac:dyDescent="0.25">
      <c r="A101" s="1218" t="s">
        <v>181</v>
      </c>
      <c r="B101" s="1218" t="s">
        <v>3</v>
      </c>
      <c r="C101" s="1218" t="s">
        <v>4</v>
      </c>
      <c r="D101" s="360" t="s">
        <v>5</v>
      </c>
      <c r="E101" s="361" t="s">
        <v>6</v>
      </c>
      <c r="F101" s="362" t="s">
        <v>7</v>
      </c>
      <c r="G101" s="362" t="s">
        <v>8</v>
      </c>
      <c r="H101" s="361" t="s">
        <v>9</v>
      </c>
      <c r="I101" s="874"/>
      <c r="J101" s="874"/>
      <c r="K101" s="874"/>
    </row>
    <row r="102" spans="1:11" s="358" customFormat="1" ht="17.100000000000001" customHeight="1" x14ac:dyDescent="0.25">
      <c r="A102" s="1219"/>
      <c r="B102" s="1219"/>
      <c r="C102" s="1219"/>
      <c r="D102" s="325" t="s">
        <v>379</v>
      </c>
      <c r="E102" s="363" t="s">
        <v>633</v>
      </c>
      <c r="F102" s="364" t="s">
        <v>632</v>
      </c>
      <c r="G102" s="364" t="s">
        <v>432</v>
      </c>
      <c r="H102" s="326" t="s">
        <v>12</v>
      </c>
      <c r="I102" s="874"/>
      <c r="J102" s="874"/>
      <c r="K102" s="874"/>
    </row>
    <row r="103" spans="1:11" s="358" customFormat="1" ht="17.100000000000001" customHeight="1" x14ac:dyDescent="0.25">
      <c r="A103" s="158">
        <v>1</v>
      </c>
      <c r="B103" s="64" t="s">
        <v>57</v>
      </c>
      <c r="C103" s="1100">
        <v>60</v>
      </c>
      <c r="D103" s="1100">
        <v>150.11000000000001</v>
      </c>
      <c r="E103" s="1102">
        <v>108447.06</v>
      </c>
      <c r="F103" s="1100">
        <v>233161179</v>
      </c>
      <c r="G103" s="1102">
        <v>33145517</v>
      </c>
      <c r="H103" s="1102">
        <v>850</v>
      </c>
      <c r="I103" s="874">
        <f t="shared" si="9"/>
        <v>2150</v>
      </c>
      <c r="J103" s="874">
        <v>2200</v>
      </c>
      <c r="K103" s="874">
        <f t="shared" si="12"/>
        <v>305.63776463834057</v>
      </c>
    </row>
    <row r="104" spans="1:11" s="358" customFormat="1" ht="17.100000000000001" customHeight="1" x14ac:dyDescent="0.25">
      <c r="A104" s="158">
        <v>2</v>
      </c>
      <c r="B104" s="64" t="s">
        <v>52</v>
      </c>
      <c r="C104" s="1100">
        <v>35</v>
      </c>
      <c r="D104" s="1100">
        <v>87.82</v>
      </c>
      <c r="E104" s="1056">
        <v>455970.34</v>
      </c>
      <c r="F104" s="1053">
        <v>296380721</v>
      </c>
      <c r="G104" s="1102">
        <v>49990736</v>
      </c>
      <c r="H104" s="1102">
        <v>285</v>
      </c>
      <c r="I104" s="874">
        <f t="shared" si="9"/>
        <v>650</v>
      </c>
      <c r="J104" s="874">
        <v>700</v>
      </c>
      <c r="K104" s="874">
        <f t="shared" si="12"/>
        <v>109.63593816211817</v>
      </c>
    </row>
    <row r="105" spans="1:11" s="358" customFormat="1" ht="17.100000000000001" customHeight="1" x14ac:dyDescent="0.25">
      <c r="A105" s="158">
        <v>3</v>
      </c>
      <c r="B105" s="64" t="s">
        <v>70</v>
      </c>
      <c r="C105" s="1100">
        <v>1</v>
      </c>
      <c r="D105" s="1100">
        <v>2</v>
      </c>
      <c r="E105" s="1057">
        <v>941.17647060000002</v>
      </c>
      <c r="F105" s="1053">
        <v>800000</v>
      </c>
      <c r="G105" s="1102">
        <v>80000</v>
      </c>
      <c r="H105" s="1102">
        <v>2</v>
      </c>
      <c r="I105" s="874">
        <f t="shared" ref="I105:I131" si="14">F105/E105</f>
        <v>849.99999998937494</v>
      </c>
      <c r="J105" s="874">
        <v>750</v>
      </c>
      <c r="K105" s="874">
        <f t="shared" si="12"/>
        <v>84.999999998937497</v>
      </c>
    </row>
    <row r="106" spans="1:11" s="358" customFormat="1" ht="17.100000000000001" customHeight="1" x14ac:dyDescent="0.25">
      <c r="A106" s="158">
        <v>4</v>
      </c>
      <c r="B106" s="64" t="s">
        <v>188</v>
      </c>
      <c r="C106" s="1100">
        <v>370</v>
      </c>
      <c r="D106" s="1100">
        <v>387.66</v>
      </c>
      <c r="E106" s="1058">
        <v>4995144.1900000004</v>
      </c>
      <c r="F106" s="1053">
        <v>974053117</v>
      </c>
      <c r="G106" s="1102">
        <v>222623851.90000001</v>
      </c>
      <c r="H106" s="1102">
        <v>2850</v>
      </c>
      <c r="I106" s="874">
        <f t="shared" si="14"/>
        <v>194.99999998999027</v>
      </c>
      <c r="J106" s="874">
        <v>189.99999999999997</v>
      </c>
      <c r="K106" s="874">
        <f t="shared" si="12"/>
        <v>44.568053179662066</v>
      </c>
    </row>
    <row r="107" spans="1:11" s="358" customFormat="1" ht="17.100000000000001" customHeight="1" x14ac:dyDescent="0.25">
      <c r="A107" s="158">
        <v>5</v>
      </c>
      <c r="B107" s="64" t="s">
        <v>189</v>
      </c>
      <c r="C107" s="1100">
        <v>11</v>
      </c>
      <c r="D107" s="1100">
        <v>27.2</v>
      </c>
      <c r="E107" s="1056">
        <v>15363.99</v>
      </c>
      <c r="F107" s="1053">
        <v>9218394</v>
      </c>
      <c r="G107" s="1102">
        <v>1349258</v>
      </c>
      <c r="H107" s="1102">
        <v>25</v>
      </c>
      <c r="I107" s="874">
        <f t="shared" si="14"/>
        <v>600</v>
      </c>
      <c r="J107" s="874">
        <v>700</v>
      </c>
      <c r="K107" s="874">
        <f t="shared" si="12"/>
        <v>87.819505219672749</v>
      </c>
    </row>
    <row r="108" spans="1:11" s="358" customFormat="1" ht="17.100000000000001" customHeight="1" x14ac:dyDescent="0.25">
      <c r="A108" s="158">
        <v>6</v>
      </c>
      <c r="B108" s="64" t="s">
        <v>58</v>
      </c>
      <c r="C108" s="1100">
        <v>2</v>
      </c>
      <c r="D108" s="1037">
        <v>8208.2999999999993</v>
      </c>
      <c r="E108" s="1056">
        <v>480641.86</v>
      </c>
      <c r="F108" s="1038">
        <f>E108*I108</f>
        <v>139386139.40000001</v>
      </c>
      <c r="G108" s="1102">
        <v>70447651</v>
      </c>
      <c r="H108" s="1102">
        <v>156</v>
      </c>
      <c r="I108" s="874">
        <v>290</v>
      </c>
      <c r="J108" s="874">
        <v>285.00000007374479</v>
      </c>
      <c r="K108" s="874">
        <f t="shared" si="12"/>
        <v>146.5699450314211</v>
      </c>
    </row>
    <row r="109" spans="1:11" s="358" customFormat="1" ht="17.100000000000001" customHeight="1" x14ac:dyDescent="0.25">
      <c r="A109" s="158">
        <v>7</v>
      </c>
      <c r="B109" s="297" t="s">
        <v>25</v>
      </c>
      <c r="C109" s="1100">
        <v>2</v>
      </c>
      <c r="D109" s="1037">
        <v>10</v>
      </c>
      <c r="E109" s="1102">
        <v>1142.857143</v>
      </c>
      <c r="F109" s="1102">
        <v>514285.71429999999</v>
      </c>
      <c r="G109" s="1102">
        <v>40000</v>
      </c>
      <c r="H109" s="1102">
        <v>2</v>
      </c>
      <c r="I109" s="874">
        <f t="shared" si="14"/>
        <v>449.99999995625001</v>
      </c>
      <c r="J109" s="874">
        <v>450</v>
      </c>
      <c r="K109" s="874">
        <f t="shared" si="12"/>
        <v>34.999999995625004</v>
      </c>
    </row>
    <row r="110" spans="1:11" s="358" customFormat="1" ht="17.100000000000001" customHeight="1" x14ac:dyDescent="0.25">
      <c r="A110" s="158">
        <v>8</v>
      </c>
      <c r="B110" s="297" t="s">
        <v>30</v>
      </c>
      <c r="C110" s="1100">
        <v>2</v>
      </c>
      <c r="D110" s="1037">
        <v>340.68</v>
      </c>
      <c r="E110" s="1102">
        <v>678998.23</v>
      </c>
      <c r="F110" s="1102">
        <v>441348849.5</v>
      </c>
      <c r="G110" s="1102">
        <v>93730250</v>
      </c>
      <c r="H110" s="1102">
        <v>275</v>
      </c>
      <c r="I110" s="874">
        <f t="shared" si="14"/>
        <v>650</v>
      </c>
      <c r="J110" s="874">
        <v>750</v>
      </c>
      <c r="K110" s="874">
        <f t="shared" si="12"/>
        <v>138.04196514621253</v>
      </c>
    </row>
    <row r="111" spans="1:11" s="358" customFormat="1" ht="17.100000000000001" customHeight="1" x14ac:dyDescent="0.25">
      <c r="A111" s="158">
        <v>9</v>
      </c>
      <c r="B111" s="297" t="s">
        <v>43</v>
      </c>
      <c r="C111" s="1100">
        <v>9</v>
      </c>
      <c r="D111" s="1037">
        <v>40.5</v>
      </c>
      <c r="E111" s="1102">
        <v>11644.98</v>
      </c>
      <c r="F111" s="1102">
        <f>E111*I111</f>
        <v>9083084.4000000004</v>
      </c>
      <c r="G111" s="1102">
        <v>2290116</v>
      </c>
      <c r="H111" s="1102">
        <v>35</v>
      </c>
      <c r="I111" s="874">
        <v>780</v>
      </c>
      <c r="J111" s="874">
        <v>900</v>
      </c>
      <c r="K111" s="874">
        <f t="shared" si="12"/>
        <v>196.66122226057925</v>
      </c>
    </row>
    <row r="112" spans="1:11" s="358" customFormat="1" ht="17.100000000000001" customHeight="1" x14ac:dyDescent="0.25">
      <c r="A112" s="158">
        <v>10</v>
      </c>
      <c r="B112" s="297" t="s">
        <v>202</v>
      </c>
      <c r="C112" s="1100">
        <v>1</v>
      </c>
      <c r="D112" s="1037">
        <v>1</v>
      </c>
      <c r="E112" s="1102">
        <v>8460</v>
      </c>
      <c r="F112" s="1102">
        <v>1692000</v>
      </c>
      <c r="G112" s="1102">
        <v>169200</v>
      </c>
      <c r="H112" s="1102">
        <v>2</v>
      </c>
      <c r="I112" s="874">
        <f t="shared" si="14"/>
        <v>200</v>
      </c>
      <c r="J112" s="874">
        <v>200</v>
      </c>
      <c r="K112" s="874">
        <f t="shared" si="12"/>
        <v>20</v>
      </c>
    </row>
    <row r="113" spans="1:11" s="358" customFormat="1" ht="17.100000000000001" customHeight="1" x14ac:dyDescent="0.25">
      <c r="A113" s="158">
        <v>11</v>
      </c>
      <c r="B113" s="297" t="s">
        <v>64</v>
      </c>
      <c r="C113" s="1100">
        <v>0</v>
      </c>
      <c r="D113" s="1100">
        <v>0</v>
      </c>
      <c r="E113" s="1100">
        <v>0</v>
      </c>
      <c r="F113" s="1100">
        <v>0</v>
      </c>
      <c r="G113" s="1100">
        <v>0</v>
      </c>
      <c r="H113" s="1100">
        <v>0</v>
      </c>
      <c r="I113" s="874" t="e">
        <f t="shared" si="14"/>
        <v>#DIV/0!</v>
      </c>
      <c r="J113" s="874" t="e">
        <v>#DIV/0!</v>
      </c>
      <c r="K113" s="874" t="e">
        <f t="shared" si="12"/>
        <v>#DIV/0!</v>
      </c>
    </row>
    <row r="114" spans="1:11" s="358" customFormat="1" ht="17.100000000000001" customHeight="1" x14ac:dyDescent="0.25">
      <c r="A114" s="158">
        <v>12</v>
      </c>
      <c r="B114" s="297" t="s">
        <v>193</v>
      </c>
      <c r="C114" s="1100">
        <v>3</v>
      </c>
      <c r="D114" s="1037">
        <v>6</v>
      </c>
      <c r="E114" s="1102">
        <v>379670.33</v>
      </c>
      <c r="F114" s="1102">
        <v>75934066</v>
      </c>
      <c r="G114" s="1102">
        <v>12330819</v>
      </c>
      <c r="H114" s="1102">
        <v>8</v>
      </c>
      <c r="I114" s="874">
        <f t="shared" si="14"/>
        <v>200</v>
      </c>
      <c r="J114" s="874">
        <v>199.99999999999997</v>
      </c>
      <c r="K114" s="874">
        <f t="shared" ref="K114:K131" si="15">G114/E114</f>
        <v>32.477699798138033</v>
      </c>
    </row>
    <row r="115" spans="1:11" s="358" customFormat="1" ht="17.100000000000001" customHeight="1" x14ac:dyDescent="0.25">
      <c r="A115" s="158"/>
      <c r="B115" s="64" t="s">
        <v>74</v>
      </c>
      <c r="C115" s="1100">
        <v>0</v>
      </c>
      <c r="D115" s="1100">
        <v>0</v>
      </c>
      <c r="E115" s="1100">
        <v>0</v>
      </c>
      <c r="F115" s="1100">
        <v>0</v>
      </c>
      <c r="G115" s="1100">
        <v>63527842</v>
      </c>
      <c r="H115" s="1100">
        <v>0</v>
      </c>
      <c r="I115" s="874"/>
      <c r="J115" s="874"/>
      <c r="K115" s="874"/>
    </row>
    <row r="116" spans="1:11" s="358" customFormat="1" ht="17.100000000000001" customHeight="1" x14ac:dyDescent="0.25">
      <c r="A116" s="158"/>
      <c r="B116" s="64" t="s">
        <v>48</v>
      </c>
      <c r="C116" s="1100">
        <v>0</v>
      </c>
      <c r="D116" s="1100">
        <v>0</v>
      </c>
      <c r="E116" s="1100">
        <v>0</v>
      </c>
      <c r="F116" s="1100">
        <v>0</v>
      </c>
      <c r="G116" s="1100">
        <v>127218077</v>
      </c>
      <c r="H116" s="1100">
        <v>0</v>
      </c>
      <c r="I116" s="874"/>
      <c r="J116" s="874"/>
      <c r="K116" s="874"/>
    </row>
    <row r="117" spans="1:11" s="358" customFormat="1" ht="17.100000000000001" customHeight="1" x14ac:dyDescent="0.25">
      <c r="A117" s="1223" t="s">
        <v>49</v>
      </c>
      <c r="B117" s="1224"/>
      <c r="C117" s="359">
        <f>SUM(C103:C116)</f>
        <v>496</v>
      </c>
      <c r="D117" s="359">
        <f t="shared" ref="D117:H117" si="16">SUM(D103:D116)</f>
        <v>9261.27</v>
      </c>
      <c r="E117" s="400">
        <f>SUM(E103:E116)</f>
        <v>7136425.0136136003</v>
      </c>
      <c r="F117" s="359">
        <f>SUM(F103:F116)</f>
        <v>2181571836.0143003</v>
      </c>
      <c r="G117" s="400">
        <f>SUM(G103:G116)</f>
        <v>676943317.89999998</v>
      </c>
      <c r="H117" s="359">
        <f t="shared" si="16"/>
        <v>4490</v>
      </c>
      <c r="I117" s="874"/>
      <c r="J117" s="874"/>
      <c r="K117" s="874"/>
    </row>
    <row r="118" spans="1:11" s="358" customFormat="1" ht="17.100000000000001" customHeight="1" x14ac:dyDescent="0.25">
      <c r="A118" s="367"/>
      <c r="B118" s="368"/>
      <c r="C118" s="368"/>
      <c r="D118" s="369"/>
      <c r="E118" s="369"/>
      <c r="F118" s="370"/>
      <c r="G118" s="370"/>
      <c r="H118" s="371"/>
      <c r="I118" s="874"/>
      <c r="J118" s="874"/>
      <c r="K118" s="874"/>
    </row>
    <row r="119" spans="1:11" s="418" customFormat="1" ht="17.100000000000001" customHeight="1" x14ac:dyDescent="0.25">
      <c r="A119" s="1230" t="s">
        <v>190</v>
      </c>
      <c r="B119" s="1230"/>
      <c r="C119" s="1230"/>
      <c r="D119" s="1230"/>
      <c r="E119" s="1230"/>
      <c r="F119" s="1230"/>
      <c r="G119" s="1230"/>
      <c r="H119" s="1230"/>
      <c r="I119" s="884"/>
      <c r="J119" s="874"/>
      <c r="K119" s="884"/>
    </row>
    <row r="120" spans="1:11" s="358" customFormat="1" ht="17.100000000000001" customHeight="1" x14ac:dyDescent="0.25">
      <c r="A120" s="1218" t="s">
        <v>181</v>
      </c>
      <c r="B120" s="1218" t="s">
        <v>3</v>
      </c>
      <c r="C120" s="1218" t="s">
        <v>4</v>
      </c>
      <c r="D120" s="360" t="s">
        <v>5</v>
      </c>
      <c r="E120" s="361" t="s">
        <v>6</v>
      </c>
      <c r="F120" s="362" t="s">
        <v>7</v>
      </c>
      <c r="G120" s="362" t="s">
        <v>8</v>
      </c>
      <c r="H120" s="361" t="s">
        <v>9</v>
      </c>
      <c r="I120" s="874"/>
      <c r="J120" s="874"/>
      <c r="K120" s="874"/>
    </row>
    <row r="121" spans="1:11" s="358" customFormat="1" ht="17.100000000000001" customHeight="1" x14ac:dyDescent="0.25">
      <c r="A121" s="1219"/>
      <c r="B121" s="1219"/>
      <c r="C121" s="1219"/>
      <c r="D121" s="325" t="s">
        <v>379</v>
      </c>
      <c r="E121" s="363" t="s">
        <v>633</v>
      </c>
      <c r="F121" s="364" t="s">
        <v>632</v>
      </c>
      <c r="G121" s="364" t="s">
        <v>432</v>
      </c>
      <c r="H121" s="326" t="s">
        <v>12</v>
      </c>
      <c r="I121" s="874"/>
      <c r="J121" s="874"/>
      <c r="K121" s="874"/>
    </row>
    <row r="122" spans="1:11" s="358" customFormat="1" ht="17.100000000000001" customHeight="1" x14ac:dyDescent="0.25">
      <c r="A122" s="155">
        <v>1</v>
      </c>
      <c r="B122" s="64" t="s">
        <v>61</v>
      </c>
      <c r="C122" s="1100">
        <v>1</v>
      </c>
      <c r="D122" s="1003">
        <v>3</v>
      </c>
      <c r="E122" s="1100">
        <v>0</v>
      </c>
      <c r="F122" s="1102">
        <v>0</v>
      </c>
      <c r="G122" s="1102">
        <v>300000</v>
      </c>
      <c r="H122" s="1100">
        <v>0</v>
      </c>
      <c r="I122" s="874"/>
      <c r="J122" s="874"/>
      <c r="K122" s="874"/>
    </row>
    <row r="123" spans="1:11" s="358" customFormat="1" ht="17.100000000000001" customHeight="1" x14ac:dyDescent="0.25">
      <c r="A123" s="155">
        <f t="shared" ref="A123:A124" si="17">+A122+1</f>
        <v>2</v>
      </c>
      <c r="B123" s="64" t="s">
        <v>57</v>
      </c>
      <c r="C123" s="1100">
        <v>20</v>
      </c>
      <c r="D123" s="1003">
        <v>40.729999999999997</v>
      </c>
      <c r="E123" s="1100">
        <v>56520</v>
      </c>
      <c r="F123" s="1102">
        <v>118692000</v>
      </c>
      <c r="G123" s="1102">
        <v>16390800</v>
      </c>
      <c r="H123" s="1100">
        <v>71</v>
      </c>
      <c r="I123" s="874">
        <f t="shared" si="14"/>
        <v>2100</v>
      </c>
      <c r="J123" s="874">
        <v>2100</v>
      </c>
      <c r="K123" s="874">
        <f t="shared" si="15"/>
        <v>290</v>
      </c>
    </row>
    <row r="124" spans="1:11" s="358" customFormat="1" ht="17.100000000000001" customHeight="1" x14ac:dyDescent="0.25">
      <c r="A124" s="155">
        <f t="shared" si="17"/>
        <v>3</v>
      </c>
      <c r="B124" s="64" t="s">
        <v>145</v>
      </c>
      <c r="C124" s="1100">
        <v>55</v>
      </c>
      <c r="D124" s="1003">
        <v>56.58</v>
      </c>
      <c r="E124" s="1100">
        <v>414273</v>
      </c>
      <c r="F124" s="1102">
        <v>80783235</v>
      </c>
      <c r="G124" s="1102">
        <v>14499555</v>
      </c>
      <c r="H124" s="1100">
        <v>104</v>
      </c>
      <c r="I124" s="874">
        <f t="shared" si="14"/>
        <v>195</v>
      </c>
      <c r="J124" s="874">
        <v>180</v>
      </c>
      <c r="K124" s="874">
        <f t="shared" si="15"/>
        <v>35</v>
      </c>
    </row>
    <row r="125" spans="1:11" s="358" customFormat="1" ht="17.100000000000001" customHeight="1" x14ac:dyDescent="0.25">
      <c r="A125" s="155">
        <v>4</v>
      </c>
      <c r="B125" s="64" t="s">
        <v>183</v>
      </c>
      <c r="C125" s="1100">
        <v>1</v>
      </c>
      <c r="D125" s="1003">
        <v>1677</v>
      </c>
      <c r="E125" s="1100">
        <v>298589</v>
      </c>
      <c r="F125" s="1102">
        <v>134365216.5</v>
      </c>
      <c r="G125" s="1102">
        <v>13436521.65</v>
      </c>
      <c r="H125" s="1100">
        <v>22</v>
      </c>
      <c r="I125" s="874">
        <f t="shared" si="14"/>
        <v>450.00055762268539</v>
      </c>
      <c r="J125" s="874">
        <v>300</v>
      </c>
      <c r="K125" s="874">
        <f t="shared" si="15"/>
        <v>45.000055762268538</v>
      </c>
    </row>
    <row r="126" spans="1:11" s="358" customFormat="1" ht="17.100000000000001" customHeight="1" x14ac:dyDescent="0.25">
      <c r="A126" s="155">
        <v>5</v>
      </c>
      <c r="B126" s="64" t="s">
        <v>185</v>
      </c>
      <c r="C126" s="1100">
        <v>0</v>
      </c>
      <c r="D126" s="1003">
        <v>0</v>
      </c>
      <c r="E126" s="1100">
        <v>109109</v>
      </c>
      <c r="F126" s="1102">
        <v>70920850</v>
      </c>
      <c r="G126" s="1102">
        <v>2695154</v>
      </c>
      <c r="H126" s="1100">
        <v>116</v>
      </c>
      <c r="I126" s="874">
        <f t="shared" si="14"/>
        <v>650</v>
      </c>
      <c r="J126" s="874">
        <v>680</v>
      </c>
      <c r="K126" s="874">
        <f t="shared" si="15"/>
        <v>24.701482004234297</v>
      </c>
    </row>
    <row r="127" spans="1:11" s="358" customFormat="1" ht="17.100000000000001" customHeight="1" x14ac:dyDescent="0.25">
      <c r="A127" s="155">
        <v>6</v>
      </c>
      <c r="B127" s="64" t="s">
        <v>34</v>
      </c>
      <c r="C127" s="1100">
        <v>4</v>
      </c>
      <c r="D127" s="1003">
        <v>15.76</v>
      </c>
      <c r="E127" s="1100">
        <v>10205</v>
      </c>
      <c r="F127" s="1102">
        <v>1479725</v>
      </c>
      <c r="G127" s="1102">
        <v>1479725</v>
      </c>
      <c r="H127" s="1100">
        <v>21</v>
      </c>
      <c r="I127" s="874">
        <f t="shared" si="14"/>
        <v>145</v>
      </c>
      <c r="J127" s="874">
        <v>350</v>
      </c>
      <c r="K127" s="874">
        <f t="shared" si="15"/>
        <v>145</v>
      </c>
    </row>
    <row r="128" spans="1:11" s="358" customFormat="1" ht="17.100000000000001" customHeight="1" x14ac:dyDescent="0.25">
      <c r="A128" s="155">
        <v>7</v>
      </c>
      <c r="B128" s="64" t="s">
        <v>132</v>
      </c>
      <c r="C128" s="1100">
        <v>0</v>
      </c>
      <c r="D128" s="1003">
        <v>0</v>
      </c>
      <c r="E128" s="1100">
        <v>0</v>
      </c>
      <c r="F128" s="1102">
        <v>0</v>
      </c>
      <c r="G128" s="1102">
        <v>0</v>
      </c>
      <c r="H128" s="1100">
        <v>0</v>
      </c>
      <c r="I128" s="874" t="e">
        <f t="shared" si="14"/>
        <v>#DIV/0!</v>
      </c>
      <c r="J128" s="874" t="e">
        <v>#DIV/0!</v>
      </c>
      <c r="K128" s="874" t="e">
        <f t="shared" si="15"/>
        <v>#DIV/0!</v>
      </c>
    </row>
    <row r="129" spans="1:11" s="358" customFormat="1" ht="17.100000000000001" customHeight="1" x14ac:dyDescent="0.25">
      <c r="A129" s="155">
        <v>8</v>
      </c>
      <c r="B129" s="385" t="s">
        <v>191</v>
      </c>
      <c r="C129" s="1100">
        <v>0</v>
      </c>
      <c r="D129" s="1003">
        <v>0</v>
      </c>
      <c r="E129" s="1100">
        <v>109109</v>
      </c>
      <c r="F129" s="1102">
        <v>70920850</v>
      </c>
      <c r="G129" s="1102">
        <v>2695154</v>
      </c>
      <c r="H129" s="1100">
        <v>116</v>
      </c>
      <c r="I129" s="874">
        <f t="shared" si="14"/>
        <v>650</v>
      </c>
      <c r="J129" s="874">
        <v>680</v>
      </c>
      <c r="K129" s="874">
        <f t="shared" si="15"/>
        <v>24.701482004234297</v>
      </c>
    </row>
    <row r="130" spans="1:11" s="358" customFormat="1" ht="17.100000000000001" customHeight="1" x14ac:dyDescent="0.25">
      <c r="A130" s="155">
        <v>9</v>
      </c>
      <c r="B130" s="295" t="s">
        <v>39</v>
      </c>
      <c r="C130" s="1100">
        <v>0</v>
      </c>
      <c r="D130" s="1100">
        <v>0</v>
      </c>
      <c r="E130" s="1100">
        <v>0</v>
      </c>
      <c r="F130" s="1100">
        <v>0</v>
      </c>
      <c r="G130" s="1100">
        <v>0</v>
      </c>
      <c r="H130" s="1100">
        <v>0</v>
      </c>
      <c r="I130" s="874" t="e">
        <f t="shared" si="14"/>
        <v>#DIV/0!</v>
      </c>
      <c r="J130" s="874">
        <v>480</v>
      </c>
      <c r="K130" s="874" t="e">
        <f t="shared" si="15"/>
        <v>#DIV/0!</v>
      </c>
    </row>
    <row r="131" spans="1:11" s="358" customFormat="1" ht="17.100000000000001" customHeight="1" x14ac:dyDescent="0.25">
      <c r="A131" s="155">
        <v>10</v>
      </c>
      <c r="B131" s="295" t="s">
        <v>40</v>
      </c>
      <c r="C131" s="1100">
        <v>154</v>
      </c>
      <c r="D131" s="1100">
        <v>856.8</v>
      </c>
      <c r="E131" s="1100">
        <v>24972</v>
      </c>
      <c r="F131" s="1100">
        <v>12111420</v>
      </c>
      <c r="G131" s="1100">
        <v>2196009</v>
      </c>
      <c r="H131" s="1100">
        <v>102</v>
      </c>
      <c r="I131" s="874">
        <f t="shared" si="14"/>
        <v>485</v>
      </c>
      <c r="J131" s="874" t="e">
        <v>#DIV/0!</v>
      </c>
      <c r="K131" s="874">
        <f t="shared" si="15"/>
        <v>87.93885151369534</v>
      </c>
    </row>
    <row r="132" spans="1:11" s="358" customFormat="1" ht="17.100000000000001" customHeight="1" x14ac:dyDescent="0.25">
      <c r="A132" s="155">
        <v>11</v>
      </c>
      <c r="B132" s="295" t="s">
        <v>64</v>
      </c>
      <c r="C132" s="1100">
        <v>0</v>
      </c>
      <c r="D132" s="1100">
        <v>0</v>
      </c>
      <c r="E132" s="1100">
        <v>0</v>
      </c>
      <c r="F132" s="1100">
        <v>0</v>
      </c>
      <c r="G132" s="1100">
        <v>0</v>
      </c>
      <c r="H132" s="1100">
        <v>21</v>
      </c>
      <c r="I132" s="874"/>
      <c r="J132" s="874"/>
      <c r="K132" s="874"/>
    </row>
    <row r="133" spans="1:11" s="358" customFormat="1" ht="17.100000000000001" customHeight="1" x14ac:dyDescent="0.25">
      <c r="A133" s="155"/>
      <c r="B133" s="64" t="s">
        <v>74</v>
      </c>
      <c r="C133" s="1100">
        <v>0</v>
      </c>
      <c r="D133" s="1100">
        <v>0</v>
      </c>
      <c r="E133" s="1100">
        <v>0</v>
      </c>
      <c r="F133" s="1100">
        <v>0</v>
      </c>
      <c r="G133" s="1100">
        <v>0</v>
      </c>
      <c r="H133" s="1100">
        <v>0</v>
      </c>
      <c r="I133" s="874"/>
      <c r="J133" s="874"/>
      <c r="K133" s="874"/>
    </row>
    <row r="134" spans="1:11" s="358" customFormat="1" ht="17.100000000000001" customHeight="1" x14ac:dyDescent="0.25">
      <c r="A134" s="155"/>
      <c r="B134" s="64" t="s">
        <v>48</v>
      </c>
      <c r="C134" s="1100">
        <v>0</v>
      </c>
      <c r="D134" s="1100">
        <v>0</v>
      </c>
      <c r="E134" s="1100">
        <v>0</v>
      </c>
      <c r="F134" s="1100">
        <v>0</v>
      </c>
      <c r="G134" s="1100">
        <v>0</v>
      </c>
      <c r="H134" s="1100">
        <v>0</v>
      </c>
      <c r="I134" s="874"/>
      <c r="J134" s="874"/>
      <c r="K134" s="874"/>
    </row>
    <row r="135" spans="1:11" s="358" customFormat="1" ht="17.100000000000001" customHeight="1" thickBot="1" x14ac:dyDescent="0.3">
      <c r="A135" s="1223" t="s">
        <v>49</v>
      </c>
      <c r="B135" s="1224"/>
      <c r="C135" s="1033">
        <f>SUM(C122:C134)</f>
        <v>235</v>
      </c>
      <c r="D135" s="1033">
        <f t="shared" ref="D135:H135" si="18">SUM(D122:D134)</f>
        <v>2649.87</v>
      </c>
      <c r="E135" s="1033">
        <f t="shared" si="18"/>
        <v>1022777</v>
      </c>
      <c r="F135" s="1033">
        <f t="shared" si="18"/>
        <v>489273296.5</v>
      </c>
      <c r="G135" s="668">
        <f>SUM(G122:G134)</f>
        <v>53692918.649999999</v>
      </c>
      <c r="H135" s="372">
        <f t="shared" si="18"/>
        <v>573</v>
      </c>
      <c r="I135" s="874"/>
      <c r="J135" s="874"/>
      <c r="K135" s="874"/>
    </row>
    <row r="136" spans="1:11" s="358" customFormat="1" ht="17.100000000000001" customHeight="1" thickBot="1" x14ac:dyDescent="0.3">
      <c r="A136" s="367"/>
      <c r="B136" s="368"/>
      <c r="D136" s="1040"/>
      <c r="E136" s="1239" t="s">
        <v>645</v>
      </c>
      <c r="F136" s="1239"/>
      <c r="G136" s="1240"/>
      <c r="H136" s="371"/>
      <c r="I136" s="874"/>
      <c r="J136" s="874"/>
      <c r="K136" s="874"/>
    </row>
    <row r="137" spans="1:11" s="358" customFormat="1" ht="17.100000000000001" customHeight="1" x14ac:dyDescent="0.25">
      <c r="A137" s="367"/>
      <c r="B137" s="368"/>
      <c r="C137" s="368"/>
      <c r="D137" s="369"/>
      <c r="E137" s="369"/>
      <c r="F137" s="370"/>
      <c r="G137" s="370"/>
      <c r="H137" s="371"/>
      <c r="I137" s="874"/>
      <c r="J137" s="874"/>
      <c r="K137" s="874"/>
    </row>
    <row r="138" spans="1:11" s="418" customFormat="1" ht="17.100000000000001" customHeight="1" x14ac:dyDescent="0.25">
      <c r="A138" s="1230" t="s">
        <v>140</v>
      </c>
      <c r="B138" s="1230"/>
      <c r="C138" s="1230"/>
      <c r="D138" s="1230"/>
      <c r="E138" s="1230"/>
      <c r="F138" s="1230"/>
      <c r="G138" s="1230"/>
      <c r="H138" s="1230"/>
      <c r="I138" s="884"/>
      <c r="J138" s="874"/>
      <c r="K138" s="884"/>
    </row>
    <row r="139" spans="1:11" s="358" customFormat="1" ht="17.100000000000001" customHeight="1" x14ac:dyDescent="0.25">
      <c r="A139" s="1218" t="s">
        <v>181</v>
      </c>
      <c r="B139" s="1218" t="s">
        <v>3</v>
      </c>
      <c r="C139" s="1218" t="s">
        <v>4</v>
      </c>
      <c r="D139" s="360" t="s">
        <v>5</v>
      </c>
      <c r="E139" s="361" t="s">
        <v>6</v>
      </c>
      <c r="F139" s="362" t="s">
        <v>7</v>
      </c>
      <c r="G139" s="362" t="s">
        <v>8</v>
      </c>
      <c r="H139" s="361" t="s">
        <v>9</v>
      </c>
      <c r="I139" s="874"/>
      <c r="J139" s="874"/>
      <c r="K139" s="874"/>
    </row>
    <row r="140" spans="1:11" s="358" customFormat="1" ht="17.100000000000001" customHeight="1" x14ac:dyDescent="0.25">
      <c r="A140" s="1219"/>
      <c r="B140" s="1219"/>
      <c r="C140" s="1219"/>
      <c r="D140" s="325" t="s">
        <v>379</v>
      </c>
      <c r="E140" s="363" t="s">
        <v>633</v>
      </c>
      <c r="F140" s="364" t="s">
        <v>632</v>
      </c>
      <c r="G140" s="364" t="s">
        <v>432</v>
      </c>
      <c r="H140" s="326" t="s">
        <v>12</v>
      </c>
      <c r="I140" s="874"/>
      <c r="J140" s="874"/>
      <c r="K140" s="874"/>
    </row>
    <row r="141" spans="1:11" s="358" customFormat="1" ht="17.100000000000001" customHeight="1" x14ac:dyDescent="0.25">
      <c r="A141" s="225">
        <v>1</v>
      </c>
      <c r="B141" s="64" t="s">
        <v>70</v>
      </c>
      <c r="C141" s="1100">
        <v>0</v>
      </c>
      <c r="D141" s="1100">
        <v>0</v>
      </c>
      <c r="E141" s="1102">
        <v>2337584.9</v>
      </c>
      <c r="F141" s="1100">
        <f>E141*I141</f>
        <v>2103826410</v>
      </c>
      <c r="G141" s="1102">
        <v>437670184</v>
      </c>
      <c r="H141" s="1102">
        <v>10000</v>
      </c>
      <c r="I141" s="874">
        <v>900</v>
      </c>
      <c r="J141" s="874">
        <v>1000</v>
      </c>
      <c r="K141" s="874">
        <f t="shared" ref="K141:K198" si="19">G141/E141</f>
        <v>187.23178097189111</v>
      </c>
    </row>
    <row r="142" spans="1:11" s="358" customFormat="1" ht="17.100000000000001" customHeight="1" x14ac:dyDescent="0.25">
      <c r="A142" s="157">
        <f>+A141+1</f>
        <v>2</v>
      </c>
      <c r="B142" s="64" t="s">
        <v>62</v>
      </c>
      <c r="C142" s="1100">
        <v>2</v>
      </c>
      <c r="D142" s="1100">
        <v>2</v>
      </c>
      <c r="E142" s="1102">
        <v>14610</v>
      </c>
      <c r="F142" s="1100">
        <f>E142*I142</f>
        <v>2922000</v>
      </c>
      <c r="G142" s="1102">
        <v>860000</v>
      </c>
      <c r="H142" s="1102">
        <v>10</v>
      </c>
      <c r="I142" s="874">
        <v>200</v>
      </c>
      <c r="J142" s="874">
        <v>300</v>
      </c>
      <c r="K142" s="874">
        <f t="shared" si="19"/>
        <v>58.86379192334018</v>
      </c>
    </row>
    <row r="143" spans="1:11" s="358" customFormat="1" ht="17.100000000000001" customHeight="1" x14ac:dyDescent="0.25">
      <c r="A143" s="148">
        <v>3</v>
      </c>
      <c r="B143" s="319" t="s">
        <v>58</v>
      </c>
      <c r="C143" s="1100">
        <v>1</v>
      </c>
      <c r="D143" s="1100">
        <v>1675.85</v>
      </c>
      <c r="E143" s="1102">
        <v>3166883.9</v>
      </c>
      <c r="F143" s="1100">
        <v>1583441965</v>
      </c>
      <c r="G143" s="1102">
        <v>157927550</v>
      </c>
      <c r="H143" s="1102">
        <v>150</v>
      </c>
      <c r="I143" s="874">
        <f t="shared" ref="I143:I197" si="20">F143/E143</f>
        <v>500.00000473651721</v>
      </c>
      <c r="J143" s="874">
        <v>500</v>
      </c>
      <c r="K143" s="874">
        <f t="shared" si="19"/>
        <v>49.868436919964132</v>
      </c>
    </row>
    <row r="144" spans="1:11" s="358" customFormat="1" ht="17.100000000000001" customHeight="1" x14ac:dyDescent="0.25">
      <c r="A144" s="148">
        <v>4</v>
      </c>
      <c r="B144" s="386" t="s">
        <v>25</v>
      </c>
      <c r="C144" s="1100">
        <v>5</v>
      </c>
      <c r="D144" s="1100">
        <v>19.239999999999998</v>
      </c>
      <c r="E144" s="1102">
        <v>45650.65</v>
      </c>
      <c r="F144" s="1100">
        <v>20542792.5</v>
      </c>
      <c r="G144" s="1102">
        <v>953232</v>
      </c>
      <c r="H144" s="1102">
        <v>30</v>
      </c>
      <c r="I144" s="874">
        <f t="shared" si="20"/>
        <v>450</v>
      </c>
      <c r="J144" s="874">
        <v>360.77828026170607</v>
      </c>
      <c r="K144" s="874">
        <f t="shared" si="19"/>
        <v>20.881017028235085</v>
      </c>
    </row>
    <row r="145" spans="1:11" s="358" customFormat="1" ht="17.100000000000001" customHeight="1" x14ac:dyDescent="0.25">
      <c r="A145" s="148">
        <v>5</v>
      </c>
      <c r="B145" s="386" t="s">
        <v>45</v>
      </c>
      <c r="C145" s="1100">
        <v>5</v>
      </c>
      <c r="D145" s="1003">
        <v>192.15</v>
      </c>
      <c r="E145" s="1102">
        <v>79400</v>
      </c>
      <c r="F145" s="1100">
        <f>E145*I145</f>
        <v>95280000</v>
      </c>
      <c r="G145" s="1102">
        <v>2498756</v>
      </c>
      <c r="H145" s="1102">
        <v>30</v>
      </c>
      <c r="I145" s="1124">
        <v>1200</v>
      </c>
      <c r="J145" s="1124">
        <v>650</v>
      </c>
      <c r="K145" s="1124">
        <f t="shared" si="19"/>
        <v>31.470478589420654</v>
      </c>
    </row>
    <row r="146" spans="1:11" s="358" customFormat="1" ht="17.100000000000001" customHeight="1" x14ac:dyDescent="0.25">
      <c r="A146" s="148">
        <v>6</v>
      </c>
      <c r="B146" s="386" t="s">
        <v>164</v>
      </c>
      <c r="C146" s="1100">
        <v>3</v>
      </c>
      <c r="D146" s="1100">
        <v>10</v>
      </c>
      <c r="E146" s="1102">
        <v>1665</v>
      </c>
      <c r="F146" s="1100">
        <v>499500</v>
      </c>
      <c r="G146" s="1102">
        <v>34850</v>
      </c>
      <c r="H146" s="1102">
        <v>10</v>
      </c>
      <c r="I146" s="874">
        <f t="shared" si="20"/>
        <v>300</v>
      </c>
      <c r="J146" s="874">
        <v>300</v>
      </c>
      <c r="K146" s="874">
        <f t="shared" si="19"/>
        <v>20.930930930930931</v>
      </c>
    </row>
    <row r="147" spans="1:11" s="358" customFormat="1" ht="17.100000000000001" customHeight="1" x14ac:dyDescent="0.25">
      <c r="A147" s="148">
        <v>7</v>
      </c>
      <c r="B147" s="386" t="s">
        <v>39</v>
      </c>
      <c r="C147" s="1100">
        <v>1</v>
      </c>
      <c r="D147" s="1100">
        <v>4.76</v>
      </c>
      <c r="E147" s="1102">
        <v>253.86667</v>
      </c>
      <c r="F147" s="1100">
        <v>215786.6667</v>
      </c>
      <c r="G147" s="1102">
        <v>19040</v>
      </c>
      <c r="H147" s="1102">
        <v>4</v>
      </c>
      <c r="I147" s="874">
        <f t="shared" si="20"/>
        <v>849.99998897058833</v>
      </c>
      <c r="J147" s="874" t="e">
        <v>#DIV/0!</v>
      </c>
      <c r="K147" s="874">
        <f t="shared" si="19"/>
        <v>74.999999015231111</v>
      </c>
    </row>
    <row r="148" spans="1:11" s="358" customFormat="1" ht="17.100000000000001" customHeight="1" x14ac:dyDescent="0.25">
      <c r="A148" s="148">
        <v>8</v>
      </c>
      <c r="B148" s="386" t="s">
        <v>40</v>
      </c>
      <c r="C148" s="1100">
        <v>1</v>
      </c>
      <c r="D148" s="1100">
        <v>4.6561000000000003</v>
      </c>
      <c r="E148" s="1102">
        <v>2587.3778000000002</v>
      </c>
      <c r="F148" s="1100">
        <v>1293688.889</v>
      </c>
      <c r="G148" s="1102">
        <v>116432</v>
      </c>
      <c r="H148" s="1102">
        <v>2</v>
      </c>
      <c r="I148" s="874">
        <f t="shared" si="20"/>
        <v>499.99999574859146</v>
      </c>
      <c r="J148" s="874" t="e">
        <v>#DIV/0!</v>
      </c>
      <c r="K148" s="874">
        <f t="shared" si="19"/>
        <v>44.999999613508315</v>
      </c>
    </row>
    <row r="149" spans="1:11" s="358" customFormat="1" ht="17.100000000000001" customHeight="1" x14ac:dyDescent="0.25">
      <c r="A149" s="148"/>
      <c r="B149" s="319" t="s">
        <v>74</v>
      </c>
      <c r="C149" s="1100">
        <v>0</v>
      </c>
      <c r="D149" s="1100">
        <v>0</v>
      </c>
      <c r="E149" s="1100">
        <v>0</v>
      </c>
      <c r="F149" s="1100">
        <v>0</v>
      </c>
      <c r="G149" s="1100">
        <v>1861255</v>
      </c>
      <c r="H149" s="1100">
        <v>0</v>
      </c>
      <c r="I149" s="874"/>
      <c r="J149" s="874"/>
      <c r="K149" s="874"/>
    </row>
    <row r="150" spans="1:11" s="358" customFormat="1" ht="17.100000000000001" customHeight="1" x14ac:dyDescent="0.25">
      <c r="A150" s="387"/>
      <c r="B150" s="64" t="s">
        <v>48</v>
      </c>
      <c r="C150" s="1100">
        <v>0</v>
      </c>
      <c r="D150" s="1100">
        <v>0</v>
      </c>
      <c r="E150" s="1100">
        <v>0</v>
      </c>
      <c r="F150" s="1100">
        <v>0</v>
      </c>
      <c r="G150" s="1100">
        <v>25038781</v>
      </c>
      <c r="H150" s="1100">
        <v>0</v>
      </c>
      <c r="I150" s="874"/>
      <c r="J150" s="874"/>
      <c r="K150" s="874"/>
    </row>
    <row r="151" spans="1:11" s="358" customFormat="1" ht="17.100000000000001" customHeight="1" x14ac:dyDescent="0.25">
      <c r="A151" s="1223" t="s">
        <v>49</v>
      </c>
      <c r="B151" s="1224"/>
      <c r="C151" s="359">
        <f>SUM(C141:C150)</f>
        <v>18</v>
      </c>
      <c r="D151" s="359">
        <f t="shared" ref="D151:H151" si="21">SUM(D141:D150)</f>
        <v>1908.6560999999999</v>
      </c>
      <c r="E151" s="359">
        <f t="shared" si="21"/>
        <v>5648635.6944700005</v>
      </c>
      <c r="F151" s="359">
        <f>SUM(F141:F150)</f>
        <v>3808022143.0556998</v>
      </c>
      <c r="G151" s="400">
        <f>SUM(G141:G150)</f>
        <v>626980080</v>
      </c>
      <c r="H151" s="359">
        <f t="shared" si="21"/>
        <v>10236</v>
      </c>
      <c r="I151" s="874"/>
      <c r="J151" s="874"/>
      <c r="K151" s="874"/>
    </row>
    <row r="152" spans="1:11" s="358" customFormat="1" ht="17.100000000000001" customHeight="1" x14ac:dyDescent="0.25">
      <c r="A152" s="367"/>
      <c r="B152" s="368"/>
      <c r="C152" s="368"/>
      <c r="D152" s="369"/>
      <c r="E152" s="368"/>
      <c r="F152" s="370"/>
      <c r="G152" s="370"/>
      <c r="H152" s="371"/>
      <c r="I152" s="874"/>
      <c r="J152" s="874"/>
      <c r="K152" s="874"/>
    </row>
    <row r="153" spans="1:11" s="358" customFormat="1" ht="17.100000000000001" customHeight="1" x14ac:dyDescent="0.25">
      <c r="A153" s="1217" t="s">
        <v>112</v>
      </c>
      <c r="B153" s="1217"/>
      <c r="C153" s="1217"/>
      <c r="D153" s="1217"/>
      <c r="E153" s="1217"/>
      <c r="F153" s="1217"/>
      <c r="G153" s="1217"/>
      <c r="H153" s="1217"/>
      <c r="I153" s="874"/>
      <c r="J153" s="874"/>
      <c r="K153" s="874"/>
    </row>
    <row r="154" spans="1:11" s="358" customFormat="1" ht="17.100000000000001" customHeight="1" x14ac:dyDescent="0.25">
      <c r="A154" s="1218" t="s">
        <v>181</v>
      </c>
      <c r="B154" s="1218" t="s">
        <v>3</v>
      </c>
      <c r="C154" s="1218" t="s">
        <v>4</v>
      </c>
      <c r="D154" s="360" t="s">
        <v>5</v>
      </c>
      <c r="E154" s="361" t="s">
        <v>6</v>
      </c>
      <c r="F154" s="362" t="s">
        <v>7</v>
      </c>
      <c r="G154" s="362" t="s">
        <v>8</v>
      </c>
      <c r="H154" s="361" t="s">
        <v>9</v>
      </c>
      <c r="I154" s="874"/>
      <c r="J154" s="874"/>
      <c r="K154" s="874"/>
    </row>
    <row r="155" spans="1:11" s="358" customFormat="1" ht="17.100000000000001" customHeight="1" x14ac:dyDescent="0.25">
      <c r="A155" s="1219"/>
      <c r="B155" s="1219"/>
      <c r="C155" s="1219"/>
      <c r="D155" s="325" t="s">
        <v>379</v>
      </c>
      <c r="E155" s="363" t="s">
        <v>633</v>
      </c>
      <c r="F155" s="364" t="s">
        <v>632</v>
      </c>
      <c r="G155" s="364" t="s">
        <v>432</v>
      </c>
      <c r="H155" s="326" t="s">
        <v>12</v>
      </c>
      <c r="I155" s="874"/>
      <c r="J155" s="874"/>
      <c r="K155" s="874"/>
    </row>
    <row r="156" spans="1:11" s="358" customFormat="1" ht="17.100000000000001" customHeight="1" x14ac:dyDescent="0.25">
      <c r="A156" s="158">
        <v>1</v>
      </c>
      <c r="B156" s="64" t="s">
        <v>62</v>
      </c>
      <c r="C156" s="1035">
        <v>407</v>
      </c>
      <c r="D156" s="1036">
        <v>409.67</v>
      </c>
      <c r="E156" s="1037">
        <v>18345018.010000002</v>
      </c>
      <c r="F156" s="1102">
        <v>3393828332</v>
      </c>
      <c r="G156" s="1102">
        <v>969366493</v>
      </c>
      <c r="H156" s="1102">
        <v>2200</v>
      </c>
      <c r="I156" s="874">
        <f t="shared" si="20"/>
        <v>185.00000000817658</v>
      </c>
      <c r="J156" s="874">
        <v>179.99999809392068</v>
      </c>
      <c r="K156" s="874">
        <f t="shared" si="19"/>
        <v>52.840858072289237</v>
      </c>
    </row>
    <row r="157" spans="1:11" s="358" customFormat="1" ht="17.100000000000001" customHeight="1" x14ac:dyDescent="0.25">
      <c r="A157" s="158">
        <v>2</v>
      </c>
      <c r="B157" s="64" t="s">
        <v>53</v>
      </c>
      <c r="C157" s="1100">
        <v>0</v>
      </c>
      <c r="D157" s="1003">
        <v>0</v>
      </c>
      <c r="E157" s="1037">
        <v>940590</v>
      </c>
      <c r="F157" s="1038">
        <f>E157*I157</f>
        <v>188118000</v>
      </c>
      <c r="G157" s="1102">
        <v>34998113</v>
      </c>
      <c r="H157" s="1102">
        <v>4400</v>
      </c>
      <c r="I157" s="874">
        <v>200</v>
      </c>
      <c r="J157" s="874">
        <v>200</v>
      </c>
      <c r="K157" s="874">
        <f t="shared" si="19"/>
        <v>37.208680721674696</v>
      </c>
    </row>
    <row r="158" spans="1:11" s="358" customFormat="1" ht="17.100000000000001" customHeight="1" x14ac:dyDescent="0.25">
      <c r="A158" s="158">
        <v>3</v>
      </c>
      <c r="B158" s="64" t="s">
        <v>43</v>
      </c>
      <c r="C158" s="1100">
        <v>3</v>
      </c>
      <c r="D158" s="1003">
        <v>14.054</v>
      </c>
      <c r="E158" s="1037">
        <v>1691.53</v>
      </c>
      <c r="F158" s="1038">
        <f>E158*I158</f>
        <v>761188.5</v>
      </c>
      <c r="G158" s="1102">
        <v>106220</v>
      </c>
      <c r="H158" s="1102">
        <v>10</v>
      </c>
      <c r="I158" s="874">
        <v>450</v>
      </c>
      <c r="J158" s="874">
        <v>450</v>
      </c>
      <c r="K158" s="874">
        <f t="shared" si="19"/>
        <v>62.795220894692974</v>
      </c>
    </row>
    <row r="159" spans="1:11" s="358" customFormat="1" ht="17.100000000000001" customHeight="1" x14ac:dyDescent="0.25">
      <c r="A159" s="158">
        <v>4</v>
      </c>
      <c r="B159" s="64" t="s">
        <v>64</v>
      </c>
      <c r="C159" s="1100">
        <v>0</v>
      </c>
      <c r="D159" s="1100">
        <v>0</v>
      </c>
      <c r="E159" s="1100">
        <v>0</v>
      </c>
      <c r="F159" s="1100">
        <v>0</v>
      </c>
      <c r="G159" s="1100">
        <v>0</v>
      </c>
      <c r="H159" s="1100">
        <v>0</v>
      </c>
      <c r="I159" s="874" t="e">
        <f t="shared" si="20"/>
        <v>#DIV/0!</v>
      </c>
      <c r="J159" s="874" t="e">
        <v>#DIV/0!</v>
      </c>
      <c r="K159" s="874" t="e">
        <f t="shared" si="19"/>
        <v>#DIV/0!</v>
      </c>
    </row>
    <row r="160" spans="1:11" s="358" customFormat="1" ht="17.100000000000001" customHeight="1" x14ac:dyDescent="0.25">
      <c r="A160" s="158"/>
      <c r="B160" s="64" t="s">
        <v>74</v>
      </c>
      <c r="C160" s="1100">
        <v>0</v>
      </c>
      <c r="D160" s="1100">
        <v>0</v>
      </c>
      <c r="E160" s="1100">
        <v>0</v>
      </c>
      <c r="F160" s="1100">
        <v>0</v>
      </c>
      <c r="G160" s="1100">
        <v>32728272</v>
      </c>
      <c r="H160" s="1100">
        <v>0</v>
      </c>
      <c r="I160" s="874"/>
      <c r="J160" s="874"/>
      <c r="K160" s="874"/>
    </row>
    <row r="161" spans="1:11" s="358" customFormat="1" ht="17.100000000000001" customHeight="1" x14ac:dyDescent="0.25">
      <c r="A161" s="158"/>
      <c r="B161" s="64" t="s">
        <v>48</v>
      </c>
      <c r="C161" s="1100">
        <v>0</v>
      </c>
      <c r="D161" s="1100">
        <v>0</v>
      </c>
      <c r="E161" s="1100">
        <v>0</v>
      </c>
      <c r="F161" s="1100">
        <v>0</v>
      </c>
      <c r="G161" s="1100">
        <v>126422215</v>
      </c>
      <c r="H161" s="1100">
        <v>0</v>
      </c>
      <c r="I161" s="874"/>
      <c r="J161" s="874"/>
      <c r="K161" s="874"/>
    </row>
    <row r="162" spans="1:11" s="358" customFormat="1" ht="17.100000000000001" customHeight="1" x14ac:dyDescent="0.25">
      <c r="A162" s="1223" t="s">
        <v>49</v>
      </c>
      <c r="B162" s="1224"/>
      <c r="C162" s="384">
        <f>SUM(C156:C161)</f>
        <v>410</v>
      </c>
      <c r="D162" s="384">
        <f t="shared" ref="D162:H162" si="22">SUM(D156:D161)</f>
        <v>423.72399999999999</v>
      </c>
      <c r="E162" s="863">
        <f>SUM(E156:E161)</f>
        <v>19287299.540000003</v>
      </c>
      <c r="F162" s="390">
        <f>SUM(F156:F161)</f>
        <v>3582707520.5</v>
      </c>
      <c r="G162" s="390">
        <f>SUM(G156:G161)</f>
        <v>1163621313</v>
      </c>
      <c r="H162" s="384">
        <f t="shared" si="22"/>
        <v>6610</v>
      </c>
      <c r="I162" s="874"/>
      <c r="J162" s="874"/>
      <c r="K162" s="874"/>
    </row>
    <row r="163" spans="1:11" s="358" customFormat="1" ht="17.100000000000001" customHeight="1" x14ac:dyDescent="0.25">
      <c r="A163" s="379"/>
      <c r="B163" s="380"/>
      <c r="C163" s="380"/>
      <c r="D163" s="381"/>
      <c r="E163" s="381"/>
      <c r="F163" s="382"/>
      <c r="G163" s="382"/>
      <c r="H163" s="383"/>
      <c r="I163" s="874"/>
      <c r="J163" s="874"/>
      <c r="K163" s="874"/>
    </row>
    <row r="164" spans="1:11" s="358" customFormat="1" ht="17.100000000000001" customHeight="1" x14ac:dyDescent="0.25">
      <c r="A164" s="1217" t="s">
        <v>80</v>
      </c>
      <c r="B164" s="1217"/>
      <c r="C164" s="1217"/>
      <c r="D164" s="1217"/>
      <c r="E164" s="1217"/>
      <c r="F164" s="1217"/>
      <c r="G164" s="1217"/>
      <c r="H164" s="1217"/>
      <c r="I164" s="874"/>
      <c r="J164" s="874"/>
      <c r="K164" s="874"/>
    </row>
    <row r="165" spans="1:11" s="358" customFormat="1" ht="17.100000000000001" customHeight="1" x14ac:dyDescent="0.25">
      <c r="A165" s="1218" t="s">
        <v>181</v>
      </c>
      <c r="B165" s="1218" t="s">
        <v>3</v>
      </c>
      <c r="C165" s="1218" t="s">
        <v>4</v>
      </c>
      <c r="D165" s="360" t="s">
        <v>5</v>
      </c>
      <c r="E165" s="361" t="s">
        <v>6</v>
      </c>
      <c r="F165" s="362" t="s">
        <v>7</v>
      </c>
      <c r="G165" s="362" t="s">
        <v>8</v>
      </c>
      <c r="H165" s="361" t="s">
        <v>9</v>
      </c>
      <c r="I165" s="874"/>
      <c r="J165" s="874"/>
      <c r="K165" s="874"/>
    </row>
    <row r="166" spans="1:11" s="358" customFormat="1" ht="17.100000000000001" customHeight="1" x14ac:dyDescent="0.25">
      <c r="A166" s="1219"/>
      <c r="B166" s="1219"/>
      <c r="C166" s="1219"/>
      <c r="D166" s="325" t="s">
        <v>379</v>
      </c>
      <c r="E166" s="363" t="s">
        <v>633</v>
      </c>
      <c r="F166" s="364" t="s">
        <v>632</v>
      </c>
      <c r="G166" s="364" t="s">
        <v>432</v>
      </c>
      <c r="H166" s="326" t="s">
        <v>12</v>
      </c>
      <c r="I166" s="874"/>
      <c r="J166" s="874"/>
      <c r="K166" s="874"/>
    </row>
    <row r="167" spans="1:11" s="358" customFormat="1" ht="17.100000000000001" customHeight="1" x14ac:dyDescent="0.25">
      <c r="A167" s="155">
        <v>1</v>
      </c>
      <c r="B167" s="64" t="s">
        <v>62</v>
      </c>
      <c r="C167" s="1095">
        <v>160</v>
      </c>
      <c r="D167" s="1095">
        <v>162.59</v>
      </c>
      <c r="E167" s="1095">
        <v>1536933.87</v>
      </c>
      <c r="F167" s="1095">
        <v>299702104.69999999</v>
      </c>
      <c r="G167" s="1095">
        <v>47870175</v>
      </c>
      <c r="H167" s="1095">
        <v>3355</v>
      </c>
      <c r="I167" s="874">
        <f t="shared" si="20"/>
        <v>195.00000003253228</v>
      </c>
      <c r="J167" s="874">
        <v>137.66401187382272</v>
      </c>
      <c r="K167" s="874">
        <f t="shared" si="19"/>
        <v>31.146541783219337</v>
      </c>
    </row>
    <row r="168" spans="1:11" s="358" customFormat="1" ht="17.100000000000001" customHeight="1" x14ac:dyDescent="0.25">
      <c r="A168" s="155">
        <v>2</v>
      </c>
      <c r="B168" s="64" t="s">
        <v>57</v>
      </c>
      <c r="C168" s="1095">
        <v>361</v>
      </c>
      <c r="D168" s="1095">
        <v>854.38</v>
      </c>
      <c r="E168" s="1095">
        <v>1157062.58</v>
      </c>
      <c r="F168" s="1095">
        <v>2487684547</v>
      </c>
      <c r="G168" s="1095">
        <v>456480083</v>
      </c>
      <c r="H168" s="1095">
        <v>985</v>
      </c>
      <c r="I168" s="874">
        <f t="shared" si="20"/>
        <v>2150</v>
      </c>
      <c r="J168" s="874">
        <v>2100</v>
      </c>
      <c r="K168" s="874">
        <f t="shared" si="19"/>
        <v>394.51633030946346</v>
      </c>
    </row>
    <row r="169" spans="1:11" s="358" customFormat="1" ht="17.100000000000001" customHeight="1" x14ac:dyDescent="0.25">
      <c r="A169" s="155">
        <v>3</v>
      </c>
      <c r="B169" s="64" t="s">
        <v>59</v>
      </c>
      <c r="C169" s="1095">
        <v>5</v>
      </c>
      <c r="D169" s="1095">
        <v>4.0599999999999996</v>
      </c>
      <c r="E169" s="1095">
        <v>1254.83</v>
      </c>
      <c r="F169" s="1095">
        <v>564673.5</v>
      </c>
      <c r="G169" s="1095">
        <v>1660480</v>
      </c>
      <c r="H169" s="1095">
        <v>20</v>
      </c>
      <c r="I169" s="874">
        <f t="shared" si="20"/>
        <v>450</v>
      </c>
      <c r="J169" s="874">
        <v>375</v>
      </c>
      <c r="K169" s="874">
        <f t="shared" si="19"/>
        <v>1323.2708813146005</v>
      </c>
    </row>
    <row r="170" spans="1:11" s="358" customFormat="1" ht="17.100000000000001" customHeight="1" x14ac:dyDescent="0.25">
      <c r="A170" s="155">
        <v>4</v>
      </c>
      <c r="B170" s="64" t="s">
        <v>191</v>
      </c>
      <c r="C170" s="1095">
        <v>6</v>
      </c>
      <c r="D170" s="1095">
        <v>5.82</v>
      </c>
      <c r="E170" s="1095">
        <v>332.73</v>
      </c>
      <c r="F170" s="1095">
        <v>282820.5</v>
      </c>
      <c r="G170" s="1095">
        <v>5808429</v>
      </c>
      <c r="H170" s="1095">
        <v>32</v>
      </c>
      <c r="I170" s="874">
        <f t="shared" si="20"/>
        <v>850</v>
      </c>
      <c r="J170" s="874">
        <v>709.97895223911189</v>
      </c>
      <c r="K170" s="874">
        <f t="shared" si="19"/>
        <v>17456.883959967541</v>
      </c>
    </row>
    <row r="171" spans="1:11" s="358" customFormat="1" ht="17.100000000000001" customHeight="1" x14ac:dyDescent="0.25">
      <c r="A171" s="155">
        <v>5</v>
      </c>
      <c r="B171" s="64" t="s">
        <v>121</v>
      </c>
      <c r="C171" s="1095">
        <v>0</v>
      </c>
      <c r="D171" s="1095">
        <v>0</v>
      </c>
      <c r="E171" s="1095">
        <v>6593.98</v>
      </c>
      <c r="F171" s="1095">
        <v>3956388</v>
      </c>
      <c r="G171" s="1095">
        <v>1028470</v>
      </c>
      <c r="H171" s="1095">
        <v>0</v>
      </c>
      <c r="I171" s="874">
        <f t="shared" si="20"/>
        <v>600</v>
      </c>
      <c r="J171" s="874">
        <v>1599.9999999999998</v>
      </c>
      <c r="K171" s="874">
        <f t="shared" si="19"/>
        <v>155.97105238414434</v>
      </c>
    </row>
    <row r="172" spans="1:11" s="358" customFormat="1" ht="17.100000000000001" customHeight="1" x14ac:dyDescent="0.25">
      <c r="A172" s="155">
        <v>6</v>
      </c>
      <c r="B172" s="64" t="s">
        <v>192</v>
      </c>
      <c r="C172" s="1095">
        <v>1</v>
      </c>
      <c r="D172" s="1095">
        <v>1</v>
      </c>
      <c r="E172" s="1095">
        <v>82236.5</v>
      </c>
      <c r="F172" s="1095">
        <f>E172*I172</f>
        <v>49341900</v>
      </c>
      <c r="G172" s="1095">
        <v>1198500</v>
      </c>
      <c r="H172" s="1095">
        <v>0</v>
      </c>
      <c r="I172" s="874">
        <v>600</v>
      </c>
      <c r="J172" s="874">
        <v>600</v>
      </c>
      <c r="K172" s="874">
        <f t="shared" si="19"/>
        <v>14.573820627093809</v>
      </c>
    </row>
    <row r="173" spans="1:11" s="358" customFormat="1" ht="17.100000000000001" customHeight="1" x14ac:dyDescent="0.25">
      <c r="A173" s="155">
        <v>7</v>
      </c>
      <c r="B173" s="64" t="s">
        <v>53</v>
      </c>
      <c r="C173" s="1095">
        <v>15</v>
      </c>
      <c r="D173" s="1095">
        <v>15</v>
      </c>
      <c r="E173" s="1095">
        <v>95760</v>
      </c>
      <c r="F173" s="1095">
        <v>47880000</v>
      </c>
      <c r="G173" s="1095">
        <v>13505752</v>
      </c>
      <c r="H173" s="1095">
        <v>1650</v>
      </c>
      <c r="I173" s="874">
        <f t="shared" si="20"/>
        <v>500</v>
      </c>
      <c r="J173" s="874">
        <v>220</v>
      </c>
      <c r="K173" s="874">
        <f t="shared" si="19"/>
        <v>141.03751044277359</v>
      </c>
    </row>
    <row r="174" spans="1:11" s="358" customFormat="1" ht="17.100000000000001" customHeight="1" x14ac:dyDescent="0.25">
      <c r="A174" s="155">
        <v>8</v>
      </c>
      <c r="B174" s="64" t="s">
        <v>58</v>
      </c>
      <c r="C174" s="1095">
        <v>9</v>
      </c>
      <c r="D174" s="1095">
        <v>8932.23</v>
      </c>
      <c r="E174" s="1095">
        <v>1681763.08</v>
      </c>
      <c r="F174" s="1095">
        <v>840881540</v>
      </c>
      <c r="G174" s="1095">
        <v>152789000</v>
      </c>
      <c r="H174" s="1095">
        <v>0</v>
      </c>
      <c r="I174" s="874">
        <f t="shared" si="20"/>
        <v>500</v>
      </c>
      <c r="J174" s="874">
        <v>300</v>
      </c>
      <c r="K174" s="874">
        <f t="shared" si="19"/>
        <v>90.850490070218441</v>
      </c>
    </row>
    <row r="175" spans="1:11" s="358" customFormat="1" ht="17.100000000000001" customHeight="1" x14ac:dyDescent="0.25">
      <c r="A175" s="155">
        <v>9</v>
      </c>
      <c r="B175" s="64" t="s">
        <v>61</v>
      </c>
      <c r="C175" s="1095">
        <v>26</v>
      </c>
      <c r="D175" s="1123" t="s">
        <v>649</v>
      </c>
      <c r="E175" s="1095">
        <v>55734.06</v>
      </c>
      <c r="F175" s="1095">
        <v>103108011</v>
      </c>
      <c r="G175" s="1095">
        <v>9117305</v>
      </c>
      <c r="H175" s="1095">
        <v>95</v>
      </c>
      <c r="I175" s="874">
        <f t="shared" si="20"/>
        <v>1850</v>
      </c>
      <c r="J175" s="874">
        <v>1850</v>
      </c>
      <c r="K175" s="874">
        <f t="shared" si="19"/>
        <v>163.585875495164</v>
      </c>
    </row>
    <row r="176" spans="1:11" s="358" customFormat="1" ht="17.100000000000001" customHeight="1" x14ac:dyDescent="0.25">
      <c r="A176" s="155">
        <v>10</v>
      </c>
      <c r="B176" s="297" t="s">
        <v>158</v>
      </c>
      <c r="C176" s="1095">
        <v>1</v>
      </c>
      <c r="D176" s="1095">
        <v>5</v>
      </c>
      <c r="E176" s="1095">
        <v>32887.089999999997</v>
      </c>
      <c r="F176" s="1095">
        <v>65774180</v>
      </c>
      <c r="G176" s="1095">
        <v>5711995.4000000004</v>
      </c>
      <c r="H176" s="1095">
        <v>7</v>
      </c>
      <c r="I176" s="874">
        <f t="shared" si="20"/>
        <v>2000.0000000000002</v>
      </c>
      <c r="J176" s="874">
        <v>2000.0000000000002</v>
      </c>
      <c r="K176" s="874">
        <f t="shared" si="19"/>
        <v>173.68503567813391</v>
      </c>
    </row>
    <row r="177" spans="1:11" s="358" customFormat="1" ht="17.100000000000001" customHeight="1" x14ac:dyDescent="0.25">
      <c r="A177" s="155">
        <v>11</v>
      </c>
      <c r="B177" s="297" t="s">
        <v>45</v>
      </c>
      <c r="C177" s="1095">
        <v>38</v>
      </c>
      <c r="D177" s="1095">
        <v>2761.34</v>
      </c>
      <c r="E177" s="1095">
        <v>470096.5</v>
      </c>
      <c r="F177" s="1095">
        <v>634630275</v>
      </c>
      <c r="G177" s="1095">
        <v>105789035</v>
      </c>
      <c r="H177" s="1095">
        <v>695</v>
      </c>
      <c r="I177" s="874">
        <f t="shared" si="20"/>
        <v>1350</v>
      </c>
      <c r="J177" s="874">
        <v>1350</v>
      </c>
      <c r="K177" s="874">
        <f t="shared" si="19"/>
        <v>225.03684881721094</v>
      </c>
    </row>
    <row r="178" spans="1:11" s="358" customFormat="1" ht="17.100000000000001" customHeight="1" x14ac:dyDescent="0.25">
      <c r="A178" s="155">
        <v>12</v>
      </c>
      <c r="B178" s="297" t="s">
        <v>24</v>
      </c>
      <c r="C178" s="1095">
        <v>9</v>
      </c>
      <c r="D178" s="1095">
        <v>86.03</v>
      </c>
      <c r="E178" s="1095">
        <v>175.86</v>
      </c>
      <c r="F178" s="1095">
        <v>153877.5</v>
      </c>
      <c r="G178" s="1095">
        <v>4415994.4000000004</v>
      </c>
      <c r="H178" s="1095">
        <v>0</v>
      </c>
      <c r="I178" s="874">
        <f t="shared" si="20"/>
        <v>874.99999999999989</v>
      </c>
      <c r="J178" s="874">
        <v>850</v>
      </c>
      <c r="K178" s="874">
        <f t="shared" si="19"/>
        <v>25110.851813942911</v>
      </c>
    </row>
    <row r="179" spans="1:11" s="358" customFormat="1" ht="17.100000000000001" customHeight="1" x14ac:dyDescent="0.25">
      <c r="A179" s="155">
        <v>13</v>
      </c>
      <c r="B179" s="297" t="s">
        <v>25</v>
      </c>
      <c r="C179" s="1095">
        <v>40</v>
      </c>
      <c r="D179" s="1095">
        <v>1793.54</v>
      </c>
      <c r="E179" s="1095">
        <v>370878.21</v>
      </c>
      <c r="F179" s="1095">
        <v>166895194.5</v>
      </c>
      <c r="G179" s="1095">
        <v>26770931</v>
      </c>
      <c r="H179" s="1095">
        <v>240</v>
      </c>
      <c r="I179" s="874">
        <f t="shared" si="20"/>
        <v>450</v>
      </c>
      <c r="J179" s="874">
        <v>475</v>
      </c>
      <c r="K179" s="874">
        <f t="shared" si="19"/>
        <v>72.18253938402043</v>
      </c>
    </row>
    <row r="180" spans="1:11" s="358" customFormat="1" ht="17.100000000000001" customHeight="1" x14ac:dyDescent="0.25">
      <c r="A180" s="155">
        <v>14</v>
      </c>
      <c r="B180" s="297" t="s">
        <v>163</v>
      </c>
      <c r="C180" s="1095">
        <v>9</v>
      </c>
      <c r="D180" s="1095">
        <v>37.909999999999997</v>
      </c>
      <c r="E180" s="1095">
        <v>36076.68</v>
      </c>
      <c r="F180" s="1095">
        <v>9921087</v>
      </c>
      <c r="G180" s="1095">
        <v>15981014</v>
      </c>
      <c r="H180" s="1095">
        <v>70</v>
      </c>
      <c r="I180" s="874">
        <f t="shared" si="20"/>
        <v>275</v>
      </c>
      <c r="J180" s="874">
        <v>275</v>
      </c>
      <c r="K180" s="874">
        <f t="shared" si="19"/>
        <v>442.97352195379398</v>
      </c>
    </row>
    <row r="181" spans="1:11" s="358" customFormat="1" ht="17.100000000000001" customHeight="1" x14ac:dyDescent="0.25">
      <c r="A181" s="155">
        <v>15</v>
      </c>
      <c r="B181" s="295" t="s">
        <v>40</v>
      </c>
      <c r="C181" s="1095">
        <v>780</v>
      </c>
      <c r="D181" s="1095">
        <v>3917.4</v>
      </c>
      <c r="E181" s="1095">
        <v>2275324.25</v>
      </c>
      <c r="F181" s="1095">
        <v>1080779019</v>
      </c>
      <c r="G181" s="1095">
        <v>87969598.400000006</v>
      </c>
      <c r="H181" s="1095">
        <v>4200</v>
      </c>
      <c r="I181" s="874">
        <f t="shared" si="20"/>
        <v>475.00000010987446</v>
      </c>
      <c r="J181" s="874">
        <v>485</v>
      </c>
      <c r="K181" s="874">
        <f t="shared" si="19"/>
        <v>38.66244488010885</v>
      </c>
    </row>
    <row r="182" spans="1:11" s="358" customFormat="1" ht="17.100000000000001" customHeight="1" x14ac:dyDescent="0.25">
      <c r="A182" s="155">
        <v>16</v>
      </c>
      <c r="B182" s="297" t="s">
        <v>39</v>
      </c>
      <c r="C182" s="1095">
        <v>0</v>
      </c>
      <c r="D182" s="1095">
        <v>0</v>
      </c>
      <c r="E182" s="1095">
        <v>329066.81</v>
      </c>
      <c r="F182" s="1095">
        <v>197440086</v>
      </c>
      <c r="G182" s="1095">
        <v>11780432.4</v>
      </c>
      <c r="H182" s="1095">
        <v>0</v>
      </c>
      <c r="I182" s="874">
        <f t="shared" si="20"/>
        <v>600</v>
      </c>
      <c r="J182" s="874">
        <v>610</v>
      </c>
      <c r="K182" s="874">
        <f t="shared" si="19"/>
        <v>35.799515605964636</v>
      </c>
    </row>
    <row r="183" spans="1:11" s="358" customFormat="1" ht="17.100000000000001" customHeight="1" x14ac:dyDescent="0.25">
      <c r="A183" s="155">
        <v>17</v>
      </c>
      <c r="B183" s="297" t="s">
        <v>43</v>
      </c>
      <c r="C183" s="1095">
        <v>1</v>
      </c>
      <c r="D183" s="1095">
        <v>5</v>
      </c>
      <c r="E183" s="1095">
        <v>1255.1400000000001</v>
      </c>
      <c r="F183" s="1095">
        <v>690327</v>
      </c>
      <c r="G183" s="1095">
        <v>1215984.3999999999</v>
      </c>
      <c r="H183" s="1095">
        <v>7</v>
      </c>
      <c r="I183" s="874">
        <f t="shared" si="20"/>
        <v>550</v>
      </c>
      <c r="J183" s="874">
        <v>500</v>
      </c>
      <c r="K183" s="874">
        <f t="shared" si="19"/>
        <v>968.80379877941891</v>
      </c>
    </row>
    <row r="184" spans="1:11" s="358" customFormat="1" ht="17.100000000000001" customHeight="1" x14ac:dyDescent="0.25">
      <c r="A184" s="155"/>
      <c r="B184" s="64" t="s">
        <v>74</v>
      </c>
      <c r="C184" s="1095">
        <v>0</v>
      </c>
      <c r="D184" s="1095">
        <v>0</v>
      </c>
      <c r="E184" s="1095">
        <v>0</v>
      </c>
      <c r="F184" s="1095">
        <v>0</v>
      </c>
      <c r="G184" s="1095">
        <v>5116522</v>
      </c>
      <c r="H184" s="1095">
        <v>0</v>
      </c>
      <c r="I184" s="874"/>
      <c r="J184" s="874"/>
      <c r="K184" s="874"/>
    </row>
    <row r="185" spans="1:11" s="358" customFormat="1" ht="17.100000000000001" customHeight="1" x14ac:dyDescent="0.25">
      <c r="A185" s="155"/>
      <c r="B185" s="64" t="s">
        <v>48</v>
      </c>
      <c r="C185" s="1095">
        <v>0</v>
      </c>
      <c r="D185" s="1095">
        <v>0</v>
      </c>
      <c r="E185" s="1095">
        <v>0</v>
      </c>
      <c r="F185" s="1095">
        <v>0</v>
      </c>
      <c r="G185" s="1095">
        <v>275524053</v>
      </c>
      <c r="H185" s="1095">
        <v>0</v>
      </c>
      <c r="I185" s="874"/>
      <c r="J185" s="874"/>
      <c r="K185" s="874"/>
    </row>
    <row r="186" spans="1:11" s="358" customFormat="1" ht="17.100000000000001" customHeight="1" x14ac:dyDescent="0.25">
      <c r="A186" s="1223" t="s">
        <v>49</v>
      </c>
      <c r="B186" s="1224"/>
      <c r="C186" s="384">
        <f>SUM(C167:C185)</f>
        <v>1461</v>
      </c>
      <c r="D186" s="384">
        <f t="shared" ref="D186:H186" si="23">SUM(D167:D185)</f>
        <v>18581.300000000003</v>
      </c>
      <c r="E186" s="384">
        <f t="shared" si="23"/>
        <v>8133432.169999999</v>
      </c>
      <c r="F186" s="384">
        <f t="shared" si="23"/>
        <v>5989686030.6999998</v>
      </c>
      <c r="G186" s="628">
        <f t="shared" si="23"/>
        <v>1229733754</v>
      </c>
      <c r="H186" s="384">
        <f t="shared" si="23"/>
        <v>11356</v>
      </c>
      <c r="I186" s="874"/>
      <c r="J186" s="874"/>
      <c r="K186" s="874"/>
    </row>
    <row r="187" spans="1:11" s="358" customFormat="1" ht="17.100000000000001" customHeight="1" x14ac:dyDescent="0.25">
      <c r="A187" s="379"/>
      <c r="B187" s="388"/>
      <c r="C187" s="380"/>
      <c r="D187" s="381"/>
      <c r="E187" s="381"/>
      <c r="F187" s="382"/>
      <c r="G187" s="389" t="s">
        <v>636</v>
      </c>
      <c r="H187" s="383"/>
      <c r="I187" s="874"/>
      <c r="J187" s="874"/>
      <c r="K187" s="874"/>
    </row>
    <row r="188" spans="1:11" s="358" customFormat="1" ht="17.100000000000001" customHeight="1" x14ac:dyDescent="0.25">
      <c r="A188" s="1217" t="s">
        <v>95</v>
      </c>
      <c r="B188" s="1217"/>
      <c r="C188" s="1217"/>
      <c r="D188" s="1217"/>
      <c r="E188" s="1217"/>
      <c r="F188" s="1217"/>
      <c r="G188" s="1217"/>
      <c r="H188" s="1217"/>
      <c r="I188" s="874"/>
      <c r="J188" s="874"/>
      <c r="K188" s="874"/>
    </row>
    <row r="189" spans="1:11" s="358" customFormat="1" ht="17.100000000000001" customHeight="1" x14ac:dyDescent="0.25">
      <c r="A189" s="1218" t="s">
        <v>181</v>
      </c>
      <c r="B189" s="1218" t="s">
        <v>3</v>
      </c>
      <c r="C189" s="1218" t="s">
        <v>4</v>
      </c>
      <c r="D189" s="360" t="s">
        <v>5</v>
      </c>
      <c r="E189" s="361" t="s">
        <v>6</v>
      </c>
      <c r="F189" s="362" t="s">
        <v>7</v>
      </c>
      <c r="G189" s="362" t="s">
        <v>8</v>
      </c>
      <c r="H189" s="361" t="s">
        <v>9</v>
      </c>
      <c r="I189" s="874"/>
      <c r="J189" s="874"/>
      <c r="K189" s="874"/>
    </row>
    <row r="190" spans="1:11" s="358" customFormat="1" ht="17.100000000000001" customHeight="1" x14ac:dyDescent="0.25">
      <c r="A190" s="1219"/>
      <c r="B190" s="1219"/>
      <c r="C190" s="1219"/>
      <c r="D190" s="325" t="s">
        <v>379</v>
      </c>
      <c r="E190" s="363" t="s">
        <v>633</v>
      </c>
      <c r="F190" s="364" t="s">
        <v>632</v>
      </c>
      <c r="G190" s="364" t="s">
        <v>432</v>
      </c>
      <c r="H190" s="326" t="s">
        <v>12</v>
      </c>
      <c r="I190" s="874"/>
      <c r="J190" s="874"/>
      <c r="K190" s="874"/>
    </row>
    <row r="191" spans="1:11" s="358" customFormat="1" ht="17.100000000000001" customHeight="1" x14ac:dyDescent="0.25">
      <c r="A191" s="155">
        <v>1</v>
      </c>
      <c r="B191" s="64" t="s">
        <v>58</v>
      </c>
      <c r="C191" s="1100">
        <v>84</v>
      </c>
      <c r="D191" s="1003">
        <v>273.16919999999999</v>
      </c>
      <c r="E191" s="1056">
        <v>2950192.51</v>
      </c>
      <c r="F191" s="1056">
        <v>442528876.5</v>
      </c>
      <c r="G191" s="1102">
        <v>200392795</v>
      </c>
      <c r="H191" s="1102">
        <v>420</v>
      </c>
      <c r="I191" s="874">
        <f t="shared" si="20"/>
        <v>150</v>
      </c>
      <c r="J191" s="874">
        <v>280</v>
      </c>
      <c r="K191" s="874">
        <f t="shared" si="19"/>
        <v>67.925328371198404</v>
      </c>
    </row>
    <row r="192" spans="1:11" s="358" customFormat="1" ht="17.100000000000001" customHeight="1" x14ac:dyDescent="0.25">
      <c r="A192" s="155">
        <v>2</v>
      </c>
      <c r="B192" s="64" t="s">
        <v>192</v>
      </c>
      <c r="C192" s="1100">
        <v>1</v>
      </c>
      <c r="D192" s="1003">
        <v>161.09</v>
      </c>
      <c r="E192" s="1058">
        <v>10539.12</v>
      </c>
      <c r="F192" s="1058">
        <v>5796516</v>
      </c>
      <c r="G192" s="1102">
        <v>1919975</v>
      </c>
      <c r="H192" s="1102">
        <v>6</v>
      </c>
      <c r="I192" s="874">
        <f t="shared" si="20"/>
        <v>550</v>
      </c>
      <c r="J192" s="874">
        <v>450</v>
      </c>
      <c r="K192" s="874">
        <f t="shared" si="19"/>
        <v>182.176026081874</v>
      </c>
    </row>
    <row r="193" spans="1:11" s="358" customFormat="1" ht="17.100000000000001" customHeight="1" x14ac:dyDescent="0.25">
      <c r="A193" s="155">
        <v>3</v>
      </c>
      <c r="B193" s="64" t="s">
        <v>59</v>
      </c>
      <c r="C193" s="1100">
        <v>12</v>
      </c>
      <c r="D193" s="1003">
        <v>48.79</v>
      </c>
      <c r="E193" s="1056">
        <v>462108.62</v>
      </c>
      <c r="F193" s="1053">
        <v>138632586</v>
      </c>
      <c r="G193" s="1102">
        <v>2711631</v>
      </c>
      <c r="H193" s="1102">
        <v>72</v>
      </c>
      <c r="I193" s="874">
        <f t="shared" si="20"/>
        <v>300</v>
      </c>
      <c r="J193" s="874">
        <v>350</v>
      </c>
      <c r="K193" s="874">
        <f t="shared" si="19"/>
        <v>5.8679515651536649</v>
      </c>
    </row>
    <row r="194" spans="1:11" s="358" customFormat="1" ht="17.100000000000001" customHeight="1" x14ac:dyDescent="0.25">
      <c r="A194" s="155">
        <v>4</v>
      </c>
      <c r="B194" s="64" t="s">
        <v>62</v>
      </c>
      <c r="C194" s="1100">
        <v>12</v>
      </c>
      <c r="D194" s="1003">
        <v>12</v>
      </c>
      <c r="E194" s="1102">
        <v>91687.98</v>
      </c>
      <c r="F194" s="1100">
        <v>17879156.100000001</v>
      </c>
      <c r="G194" s="1102">
        <v>2875100</v>
      </c>
      <c r="H194" s="1102">
        <v>72</v>
      </c>
      <c r="I194" s="874">
        <f t="shared" si="20"/>
        <v>195.00000000000003</v>
      </c>
      <c r="J194" s="874">
        <v>168.00000000000003</v>
      </c>
      <c r="K194" s="874">
        <f t="shared" si="19"/>
        <v>31.35743638370046</v>
      </c>
    </row>
    <row r="195" spans="1:11" s="358" customFormat="1" ht="17.100000000000001" customHeight="1" x14ac:dyDescent="0.25">
      <c r="A195" s="155">
        <v>5</v>
      </c>
      <c r="B195" s="64" t="s">
        <v>53</v>
      </c>
      <c r="C195" s="1100">
        <v>0</v>
      </c>
      <c r="D195" s="1003">
        <v>0</v>
      </c>
      <c r="E195" s="1102">
        <v>2514147</v>
      </c>
      <c r="F195" s="1100">
        <v>62853675</v>
      </c>
      <c r="G195" s="1102">
        <v>17599029</v>
      </c>
      <c r="H195" s="1102">
        <v>550</v>
      </c>
      <c r="I195" s="874">
        <f t="shared" si="20"/>
        <v>25</v>
      </c>
      <c r="J195" s="874">
        <v>25</v>
      </c>
      <c r="K195" s="874">
        <f t="shared" si="19"/>
        <v>7</v>
      </c>
    </row>
    <row r="196" spans="1:11" s="358" customFormat="1" ht="17.100000000000001" customHeight="1" x14ac:dyDescent="0.25">
      <c r="A196" s="155">
        <v>6</v>
      </c>
      <c r="B196" s="64" t="s">
        <v>70</v>
      </c>
      <c r="C196" s="1100">
        <v>1</v>
      </c>
      <c r="D196" s="1003">
        <v>3.28</v>
      </c>
      <c r="E196" s="1102">
        <v>77.19</v>
      </c>
      <c r="F196" s="1100">
        <v>57892.5</v>
      </c>
      <c r="G196" s="1102">
        <v>790484</v>
      </c>
      <c r="H196" s="1102">
        <v>85</v>
      </c>
      <c r="I196" s="874">
        <f t="shared" si="20"/>
        <v>750</v>
      </c>
      <c r="J196" s="874">
        <v>750</v>
      </c>
      <c r="K196" s="874">
        <f t="shared" si="19"/>
        <v>10240.75657468584</v>
      </c>
    </row>
    <row r="197" spans="1:11" s="358" customFormat="1" ht="17.100000000000001" customHeight="1" x14ac:dyDescent="0.25">
      <c r="A197" s="155">
        <v>7</v>
      </c>
      <c r="B197" s="297" t="s">
        <v>30</v>
      </c>
      <c r="C197" s="1100">
        <v>36</v>
      </c>
      <c r="D197" s="1003">
        <v>4825.1099999999997</v>
      </c>
      <c r="E197" s="1102">
        <v>2934151.66</v>
      </c>
      <c r="F197" s="1100">
        <v>1907198579</v>
      </c>
      <c r="G197" s="1102">
        <v>376452716</v>
      </c>
      <c r="H197" s="1102">
        <v>350</v>
      </c>
      <c r="I197" s="874">
        <f t="shared" si="20"/>
        <v>650</v>
      </c>
      <c r="J197" s="874">
        <v>750</v>
      </c>
      <c r="K197" s="874">
        <f t="shared" si="19"/>
        <v>128.30036058872292</v>
      </c>
    </row>
    <row r="198" spans="1:11" s="358" customFormat="1" ht="17.100000000000001" customHeight="1" x14ac:dyDescent="0.25">
      <c r="A198" s="155">
        <v>8</v>
      </c>
      <c r="B198" s="297" t="s">
        <v>22</v>
      </c>
      <c r="C198" s="1100">
        <v>196</v>
      </c>
      <c r="D198" s="1003">
        <v>5430.1360999999997</v>
      </c>
      <c r="E198" s="1102">
        <v>6503056.4699999997</v>
      </c>
      <c r="F198" s="1100">
        <f>E198*I198</f>
        <v>4552139529</v>
      </c>
      <c r="G198" s="1102">
        <v>800890353</v>
      </c>
      <c r="H198" s="1102">
        <v>1110</v>
      </c>
      <c r="I198" s="874">
        <v>700</v>
      </c>
      <c r="J198" s="874">
        <v>675</v>
      </c>
      <c r="K198" s="874">
        <f t="shared" si="19"/>
        <v>123.15598929436946</v>
      </c>
    </row>
    <row r="199" spans="1:11" s="358" customFormat="1" ht="17.100000000000001" customHeight="1" x14ac:dyDescent="0.25">
      <c r="A199" s="155"/>
      <c r="B199" s="64" t="s">
        <v>74</v>
      </c>
      <c r="C199" s="1100">
        <v>0</v>
      </c>
      <c r="D199" s="1100">
        <v>0</v>
      </c>
      <c r="E199" s="1100">
        <v>0</v>
      </c>
      <c r="F199" s="1100">
        <v>0</v>
      </c>
      <c r="G199" s="1100">
        <v>12936575</v>
      </c>
      <c r="H199" s="1100">
        <v>0</v>
      </c>
      <c r="I199" s="874"/>
      <c r="J199" s="874"/>
      <c r="K199" s="874"/>
    </row>
    <row r="200" spans="1:11" s="358" customFormat="1" ht="17.100000000000001" customHeight="1" x14ac:dyDescent="0.25">
      <c r="A200" s="155"/>
      <c r="B200" s="64" t="s">
        <v>48</v>
      </c>
      <c r="C200" s="1100">
        <v>0</v>
      </c>
      <c r="D200" s="1100">
        <v>0</v>
      </c>
      <c r="E200" s="1100">
        <v>0</v>
      </c>
      <c r="F200" s="1100">
        <v>0</v>
      </c>
      <c r="G200" s="1100">
        <v>79666112</v>
      </c>
      <c r="H200" s="1100">
        <v>0</v>
      </c>
      <c r="I200" s="874"/>
      <c r="J200" s="874"/>
      <c r="K200" s="874"/>
    </row>
    <row r="201" spans="1:11" s="358" customFormat="1" ht="17.100000000000001" customHeight="1" x14ac:dyDescent="0.25">
      <c r="A201" s="1223" t="s">
        <v>49</v>
      </c>
      <c r="B201" s="1224"/>
      <c r="C201" s="359">
        <f>SUM(C191:C200)</f>
        <v>342</v>
      </c>
      <c r="D201" s="359">
        <f t="shared" ref="D201:H201" si="24">SUM(D191:D200)</f>
        <v>10753.5753</v>
      </c>
      <c r="E201" s="359">
        <f t="shared" si="24"/>
        <v>15465960.550000001</v>
      </c>
      <c r="F201" s="400">
        <f>SUM(F191:F200)</f>
        <v>7127086810.1000004</v>
      </c>
      <c r="G201" s="400">
        <f>SUM(G191:G200)</f>
        <v>1496234770</v>
      </c>
      <c r="H201" s="359">
        <f t="shared" si="24"/>
        <v>2665</v>
      </c>
      <c r="I201" s="874"/>
      <c r="J201" s="874"/>
      <c r="K201" s="874"/>
    </row>
    <row r="202" spans="1:11" s="358" customFormat="1" ht="17.100000000000001" customHeight="1" x14ac:dyDescent="0.25">
      <c r="A202" s="367"/>
      <c r="C202" s="368"/>
      <c r="D202" s="369"/>
      <c r="E202" s="369"/>
      <c r="F202" s="370"/>
      <c r="G202" s="370"/>
      <c r="H202" s="371"/>
      <c r="I202" s="874"/>
      <c r="J202" s="874"/>
      <c r="K202" s="874"/>
    </row>
    <row r="203" spans="1:11" s="358" customFormat="1" ht="17.100000000000001" customHeight="1" x14ac:dyDescent="0.25">
      <c r="A203" s="1217" t="s">
        <v>147</v>
      </c>
      <c r="B203" s="1217"/>
      <c r="C203" s="1217"/>
      <c r="D203" s="1217"/>
      <c r="E203" s="1217"/>
      <c r="F203" s="1217"/>
      <c r="G203" s="1217"/>
      <c r="H203" s="1217"/>
      <c r="I203" s="874"/>
      <c r="J203" s="874"/>
      <c r="K203" s="874"/>
    </row>
    <row r="204" spans="1:11" s="358" customFormat="1" ht="17.100000000000001" customHeight="1" x14ac:dyDescent="0.25">
      <c r="A204" s="1218" t="s">
        <v>181</v>
      </c>
      <c r="B204" s="1218" t="s">
        <v>3</v>
      </c>
      <c r="C204" s="1218" t="s">
        <v>4</v>
      </c>
      <c r="D204" s="360" t="s">
        <v>5</v>
      </c>
      <c r="E204" s="361" t="s">
        <v>6</v>
      </c>
      <c r="F204" s="362" t="s">
        <v>7</v>
      </c>
      <c r="G204" s="362" t="s">
        <v>8</v>
      </c>
      <c r="H204" s="361" t="s">
        <v>9</v>
      </c>
      <c r="I204" s="874"/>
      <c r="J204" s="874"/>
      <c r="K204" s="874"/>
    </row>
    <row r="205" spans="1:11" s="358" customFormat="1" ht="17.100000000000001" customHeight="1" x14ac:dyDescent="0.25">
      <c r="A205" s="1219"/>
      <c r="B205" s="1219"/>
      <c r="C205" s="1219"/>
      <c r="D205" s="325" t="s">
        <v>379</v>
      </c>
      <c r="E205" s="363" t="s">
        <v>633</v>
      </c>
      <c r="F205" s="364" t="s">
        <v>632</v>
      </c>
      <c r="G205" s="364" t="s">
        <v>432</v>
      </c>
      <c r="H205" s="326" t="s">
        <v>12</v>
      </c>
      <c r="I205" s="874"/>
      <c r="J205" s="874"/>
      <c r="K205" s="874"/>
    </row>
    <row r="206" spans="1:11" s="358" customFormat="1" ht="17.100000000000001" customHeight="1" x14ac:dyDescent="0.25">
      <c r="A206" s="155">
        <v>1</v>
      </c>
      <c r="B206" s="64" t="s">
        <v>70</v>
      </c>
      <c r="C206" s="1060">
        <v>239</v>
      </c>
      <c r="D206" s="1061">
        <v>890.9633</v>
      </c>
      <c r="E206" s="1060">
        <v>496782</v>
      </c>
      <c r="F206" s="1060">
        <v>372586500</v>
      </c>
      <c r="G206" s="1060">
        <v>480984809</v>
      </c>
      <c r="H206" s="1060">
        <v>3585</v>
      </c>
      <c r="I206" s="874">
        <f t="shared" ref="I206:I261" si="25">F206/E206</f>
        <v>750</v>
      </c>
      <c r="J206" s="874">
        <v>900</v>
      </c>
      <c r="K206" s="874">
        <f t="shared" ref="K206:K261" si="26">G206/E206</f>
        <v>968.20095937453448</v>
      </c>
    </row>
    <row r="207" spans="1:11" s="358" customFormat="1" ht="17.100000000000001" customHeight="1" x14ac:dyDescent="0.25">
      <c r="A207" s="155"/>
      <c r="B207" s="64" t="s">
        <v>74</v>
      </c>
      <c r="C207" s="1060">
        <v>0</v>
      </c>
      <c r="D207" s="1060">
        <v>0</v>
      </c>
      <c r="E207" s="1060">
        <v>0</v>
      </c>
      <c r="F207" s="1060">
        <v>0</v>
      </c>
      <c r="G207" s="1102">
        <v>0</v>
      </c>
      <c r="H207" s="1102">
        <v>0</v>
      </c>
      <c r="I207" s="874"/>
      <c r="J207" s="874"/>
      <c r="K207" s="874"/>
    </row>
    <row r="208" spans="1:11" s="358" customFormat="1" ht="17.100000000000001" customHeight="1" x14ac:dyDescent="0.25">
      <c r="A208" s="155"/>
      <c r="B208" s="64" t="s">
        <v>48</v>
      </c>
      <c r="C208" s="1060">
        <v>0</v>
      </c>
      <c r="D208" s="1060">
        <v>0</v>
      </c>
      <c r="E208" s="1060">
        <v>0</v>
      </c>
      <c r="F208" s="1060">
        <v>0</v>
      </c>
      <c r="G208" s="1102">
        <v>17297000</v>
      </c>
      <c r="H208" s="1102">
        <v>0</v>
      </c>
      <c r="I208" s="874"/>
      <c r="J208" s="874"/>
      <c r="K208" s="874"/>
    </row>
    <row r="209" spans="1:12" s="358" customFormat="1" ht="17.100000000000001" customHeight="1" x14ac:dyDescent="0.25">
      <c r="A209" s="1223" t="s">
        <v>49</v>
      </c>
      <c r="B209" s="1224"/>
      <c r="C209" s="390">
        <f>SUM(C206:C208)</f>
        <v>239</v>
      </c>
      <c r="D209" s="390">
        <f t="shared" ref="D209:H209" si="27">SUM(D206:D208)</f>
        <v>890.9633</v>
      </c>
      <c r="E209" s="390">
        <f t="shared" si="27"/>
        <v>496782</v>
      </c>
      <c r="F209" s="390">
        <f t="shared" si="27"/>
        <v>372586500</v>
      </c>
      <c r="G209" s="390">
        <f t="shared" si="27"/>
        <v>498281809</v>
      </c>
      <c r="H209" s="390">
        <f t="shared" si="27"/>
        <v>3585</v>
      </c>
      <c r="I209" s="874"/>
      <c r="J209" s="874"/>
      <c r="K209" s="874"/>
    </row>
    <row r="210" spans="1:12" s="358" customFormat="1" ht="17.100000000000001" customHeight="1" x14ac:dyDescent="0.25">
      <c r="A210" s="379"/>
      <c r="B210" s="380"/>
      <c r="C210" s="380"/>
      <c r="D210" s="381"/>
      <c r="E210" s="381"/>
      <c r="F210" s="382"/>
      <c r="G210" s="382"/>
      <c r="H210" s="383"/>
      <c r="I210" s="874"/>
      <c r="J210" s="874"/>
      <c r="K210" s="874"/>
    </row>
    <row r="211" spans="1:12" s="418" customFormat="1" ht="17.100000000000001" customHeight="1" x14ac:dyDescent="0.25">
      <c r="A211" s="1230" t="s">
        <v>141</v>
      </c>
      <c r="B211" s="1230"/>
      <c r="C211" s="1230"/>
      <c r="D211" s="1230"/>
      <c r="E211" s="1230"/>
      <c r="F211" s="1230"/>
      <c r="G211" s="1230"/>
      <c r="H211" s="1230"/>
      <c r="I211" s="884"/>
      <c r="J211" s="874"/>
      <c r="K211" s="884"/>
    </row>
    <row r="212" spans="1:12" s="358" customFormat="1" ht="17.100000000000001" customHeight="1" x14ac:dyDescent="0.25">
      <c r="A212" s="1218" t="s">
        <v>181</v>
      </c>
      <c r="B212" s="1218" t="s">
        <v>3</v>
      </c>
      <c r="C212" s="1218" t="s">
        <v>4</v>
      </c>
      <c r="D212" s="360" t="s">
        <v>5</v>
      </c>
      <c r="E212" s="361" t="s">
        <v>6</v>
      </c>
      <c r="F212" s="362" t="s">
        <v>7</v>
      </c>
      <c r="G212" s="362" t="s">
        <v>8</v>
      </c>
      <c r="H212" s="361" t="s">
        <v>9</v>
      </c>
      <c r="I212" s="874"/>
      <c r="J212" s="874"/>
      <c r="K212" s="874"/>
    </row>
    <row r="213" spans="1:12" s="358" customFormat="1" ht="17.100000000000001" customHeight="1" x14ac:dyDescent="0.25">
      <c r="A213" s="1219"/>
      <c r="B213" s="1241"/>
      <c r="C213" s="1219"/>
      <c r="D213" s="325" t="s">
        <v>379</v>
      </c>
      <c r="E213" s="363" t="s">
        <v>633</v>
      </c>
      <c r="F213" s="364" t="s">
        <v>632</v>
      </c>
      <c r="G213" s="364" t="s">
        <v>432</v>
      </c>
      <c r="H213" s="326" t="s">
        <v>12</v>
      </c>
      <c r="I213" s="874"/>
      <c r="J213" s="874"/>
      <c r="K213" s="874"/>
    </row>
    <row r="214" spans="1:12" s="358" customFormat="1" ht="17.100000000000001" customHeight="1" x14ac:dyDescent="0.25">
      <c r="A214" s="158">
        <v>1</v>
      </c>
      <c r="B214" s="181" t="s">
        <v>70</v>
      </c>
      <c r="C214" s="1062">
        <v>376</v>
      </c>
      <c r="D214" s="1063">
        <v>659.89</v>
      </c>
      <c r="E214" s="1063">
        <v>1714589</v>
      </c>
      <c r="F214" s="1062">
        <f>E214*I214</f>
        <v>1285941750</v>
      </c>
      <c r="G214" s="1062">
        <v>47636697</v>
      </c>
      <c r="H214" s="1062">
        <v>4675</v>
      </c>
      <c r="I214" s="874">
        <v>750</v>
      </c>
      <c r="J214" s="874">
        <v>750</v>
      </c>
      <c r="K214" s="874" t="e">
        <f>#REF!/#REF!</f>
        <v>#REF!</v>
      </c>
    </row>
    <row r="215" spans="1:12" s="358" customFormat="1" ht="17.100000000000001" customHeight="1" x14ac:dyDescent="0.25">
      <c r="A215" s="158">
        <v>2</v>
      </c>
      <c r="B215" s="181" t="s">
        <v>62</v>
      </c>
      <c r="C215" s="1062">
        <v>79</v>
      </c>
      <c r="D215" s="1063">
        <v>80.040000000000006</v>
      </c>
      <c r="E215" s="1063">
        <v>2002756.15</v>
      </c>
      <c r="F215" s="1062">
        <v>400551230</v>
      </c>
      <c r="G215" s="1062">
        <v>62803481</v>
      </c>
      <c r="H215" s="1062">
        <v>140</v>
      </c>
      <c r="I215" s="874">
        <f t="shared" si="25"/>
        <v>200</v>
      </c>
      <c r="J215" s="874">
        <v>200</v>
      </c>
      <c r="K215" s="874" t="e">
        <f>#REF!/#REF!</f>
        <v>#REF!</v>
      </c>
    </row>
    <row r="216" spans="1:12" s="358" customFormat="1" ht="17.100000000000001" customHeight="1" x14ac:dyDescent="0.25">
      <c r="A216" s="158">
        <v>3</v>
      </c>
      <c r="B216" s="64" t="s">
        <v>61</v>
      </c>
      <c r="C216" s="1062">
        <v>11</v>
      </c>
      <c r="D216" s="1063">
        <v>31.82</v>
      </c>
      <c r="E216" s="1063">
        <v>320014.40999999997</v>
      </c>
      <c r="F216" s="1062">
        <v>48002161.5</v>
      </c>
      <c r="G216" s="1062">
        <v>14692232</v>
      </c>
      <c r="H216" s="1062">
        <v>45</v>
      </c>
      <c r="I216" s="874">
        <f t="shared" si="25"/>
        <v>150</v>
      </c>
      <c r="J216" s="874">
        <v>1650</v>
      </c>
      <c r="K216" s="874" t="e">
        <f>#REF!/#REF!</f>
        <v>#REF!</v>
      </c>
    </row>
    <row r="217" spans="1:12" s="358" customFormat="1" ht="17.100000000000001" customHeight="1" x14ac:dyDescent="0.25">
      <c r="A217" s="158">
        <v>4</v>
      </c>
      <c r="B217" s="64" t="s">
        <v>72</v>
      </c>
      <c r="C217" s="1101">
        <v>0</v>
      </c>
      <c r="D217" s="1064">
        <v>0</v>
      </c>
      <c r="E217" s="1064">
        <v>0</v>
      </c>
      <c r="F217" s="1101">
        <v>0</v>
      </c>
      <c r="G217" s="1101">
        <v>0</v>
      </c>
      <c r="H217" s="1101">
        <v>0</v>
      </c>
      <c r="I217" s="874" t="e">
        <f t="shared" si="25"/>
        <v>#DIV/0!</v>
      </c>
      <c r="J217" s="874" t="e">
        <v>#DIV/0!</v>
      </c>
      <c r="K217" s="874" t="e">
        <f>#REF!/#REF!</f>
        <v>#REF!</v>
      </c>
    </row>
    <row r="218" spans="1:12" s="358" customFormat="1" ht="17.100000000000001" customHeight="1" x14ac:dyDescent="0.25">
      <c r="A218" s="158">
        <v>5</v>
      </c>
      <c r="B218" s="64" t="s">
        <v>59</v>
      </c>
      <c r="C218" s="1062">
        <v>9</v>
      </c>
      <c r="D218" s="1063">
        <v>18.91</v>
      </c>
      <c r="E218" s="1063">
        <v>230338.79</v>
      </c>
      <c r="F218" s="1062">
        <v>34550818.5</v>
      </c>
      <c r="G218" s="1101">
        <v>33402414</v>
      </c>
      <c r="H218" s="1062">
        <v>35</v>
      </c>
      <c r="I218" s="874">
        <f t="shared" si="25"/>
        <v>150</v>
      </c>
      <c r="J218" s="874">
        <v>150</v>
      </c>
      <c r="K218" s="874" t="e">
        <f>#REF!/#REF!</f>
        <v>#REF!</v>
      </c>
    </row>
    <row r="219" spans="1:12" s="358" customFormat="1" ht="17.100000000000001" customHeight="1" x14ac:dyDescent="0.25">
      <c r="A219" s="158">
        <v>6</v>
      </c>
      <c r="B219" s="181" t="s">
        <v>58</v>
      </c>
      <c r="C219" s="1101">
        <v>1</v>
      </c>
      <c r="D219" s="1064">
        <v>141.44999999999999</v>
      </c>
      <c r="E219" s="650">
        <v>6794.5</v>
      </c>
      <c r="F219" s="1101">
        <v>0</v>
      </c>
      <c r="G219" s="1101">
        <v>15150881</v>
      </c>
      <c r="H219" s="1101">
        <v>0</v>
      </c>
      <c r="I219" s="874">
        <f t="shared" si="25"/>
        <v>0</v>
      </c>
      <c r="J219" s="874">
        <v>274.99999994904999</v>
      </c>
      <c r="K219" s="874" t="e">
        <f>#REF!/#REF!</f>
        <v>#REF!</v>
      </c>
      <c r="L219" s="1101"/>
    </row>
    <row r="220" spans="1:12" s="358" customFormat="1" ht="17.100000000000001" customHeight="1" x14ac:dyDescent="0.25">
      <c r="A220" s="158">
        <v>7</v>
      </c>
      <c r="B220" s="645" t="s">
        <v>37</v>
      </c>
      <c r="C220" s="1101">
        <v>0</v>
      </c>
      <c r="D220" s="1064">
        <v>0</v>
      </c>
      <c r="E220" s="650">
        <v>0</v>
      </c>
      <c r="F220" s="1101">
        <v>0</v>
      </c>
      <c r="G220" s="1101">
        <v>0</v>
      </c>
      <c r="H220" s="1101">
        <v>0</v>
      </c>
      <c r="I220" s="874" t="e">
        <f t="shared" si="25"/>
        <v>#DIV/0!</v>
      </c>
      <c r="J220" s="874">
        <v>250</v>
      </c>
      <c r="K220" s="874" t="e">
        <f>#REF!/#REF!</f>
        <v>#REF!</v>
      </c>
    </row>
    <row r="221" spans="1:12" s="358" customFormat="1" ht="17.100000000000001" customHeight="1" x14ac:dyDescent="0.25">
      <c r="A221" s="158">
        <v>8</v>
      </c>
      <c r="B221" s="354" t="s">
        <v>43</v>
      </c>
      <c r="C221" s="1062">
        <v>1</v>
      </c>
      <c r="D221" s="1063">
        <v>129.5</v>
      </c>
      <c r="E221" s="1062">
        <v>0</v>
      </c>
      <c r="F221" s="1062">
        <v>0</v>
      </c>
      <c r="G221" s="1062">
        <v>0</v>
      </c>
      <c r="H221" s="1062">
        <v>0</v>
      </c>
      <c r="I221" s="874" t="e">
        <f t="shared" si="25"/>
        <v>#DIV/0!</v>
      </c>
      <c r="J221" s="874" t="e">
        <v>#DIV/0!</v>
      </c>
      <c r="K221" s="874" t="e">
        <f>#REF!/#REF!</f>
        <v>#REF!</v>
      </c>
    </row>
    <row r="222" spans="1:12" s="358" customFormat="1" ht="17.100000000000001" customHeight="1" x14ac:dyDescent="0.25">
      <c r="A222" s="158">
        <v>9</v>
      </c>
      <c r="B222" s="900" t="s">
        <v>25</v>
      </c>
      <c r="C222" s="1062">
        <v>4</v>
      </c>
      <c r="D222" s="1063">
        <v>74.62</v>
      </c>
      <c r="E222" s="1062">
        <v>35295.15</v>
      </c>
      <c r="F222" s="1062">
        <v>8823787.5</v>
      </c>
      <c r="G222" s="1062">
        <v>2425943</v>
      </c>
      <c r="H222" s="1062">
        <v>35</v>
      </c>
      <c r="I222" s="874">
        <f t="shared" si="25"/>
        <v>250</v>
      </c>
      <c r="J222" s="874">
        <v>430</v>
      </c>
      <c r="K222" s="874" t="e">
        <f>#REF!/#REF!</f>
        <v>#REF!</v>
      </c>
    </row>
    <row r="223" spans="1:12" s="358" customFormat="1" ht="17.100000000000001" customHeight="1" x14ac:dyDescent="0.25">
      <c r="A223" s="158">
        <v>10</v>
      </c>
      <c r="B223" s="876" t="s">
        <v>39</v>
      </c>
      <c r="C223" s="1062">
        <v>0</v>
      </c>
      <c r="D223" s="1063">
        <v>0</v>
      </c>
      <c r="E223" s="1062">
        <v>0</v>
      </c>
      <c r="F223" s="1062">
        <v>0</v>
      </c>
      <c r="G223" s="1062">
        <v>0</v>
      </c>
      <c r="H223" s="1062">
        <v>0</v>
      </c>
      <c r="I223" s="874"/>
      <c r="J223" s="874"/>
      <c r="K223" s="874"/>
    </row>
    <row r="224" spans="1:12" s="358" customFormat="1" ht="17.100000000000001" customHeight="1" x14ac:dyDescent="0.25">
      <c r="A224" s="158"/>
      <c r="B224" s="64" t="s">
        <v>74</v>
      </c>
      <c r="C224" s="1065">
        <v>0</v>
      </c>
      <c r="D224" s="1065">
        <v>0</v>
      </c>
      <c r="E224" s="1065">
        <v>0</v>
      </c>
      <c r="F224" s="1065">
        <v>0</v>
      </c>
      <c r="G224" s="1066">
        <v>17443000</v>
      </c>
      <c r="H224" s="1067">
        <v>0</v>
      </c>
      <c r="I224" s="874"/>
      <c r="J224" s="874"/>
      <c r="K224" s="874"/>
    </row>
    <row r="225" spans="1:11" s="358" customFormat="1" ht="17.100000000000001" customHeight="1" x14ac:dyDescent="0.25">
      <c r="A225" s="158"/>
      <c r="B225" s="64" t="s">
        <v>48</v>
      </c>
      <c r="C225" s="1068">
        <v>0</v>
      </c>
      <c r="D225" s="1068">
        <v>0</v>
      </c>
      <c r="E225" s="1068">
        <v>0</v>
      </c>
      <c r="F225" s="1068">
        <v>0</v>
      </c>
      <c r="G225" s="1062">
        <v>90256365</v>
      </c>
      <c r="H225" s="1102">
        <v>0</v>
      </c>
      <c r="I225" s="874"/>
      <c r="J225" s="874"/>
      <c r="K225" s="874"/>
    </row>
    <row r="226" spans="1:11" s="358" customFormat="1" ht="17.100000000000001" customHeight="1" x14ac:dyDescent="0.25">
      <c r="A226" s="1223" t="s">
        <v>49</v>
      </c>
      <c r="B226" s="1224"/>
      <c r="C226" s="359">
        <f>SUM(C214:C225)</f>
        <v>481</v>
      </c>
      <c r="D226" s="359">
        <f t="shared" ref="D226:H226" si="28">SUM(D214:D225)</f>
        <v>1136.23</v>
      </c>
      <c r="E226" s="359">
        <f t="shared" si="28"/>
        <v>4309788</v>
      </c>
      <c r="F226" s="359">
        <f t="shared" si="28"/>
        <v>1777869747.5</v>
      </c>
      <c r="G226" s="359">
        <f t="shared" si="28"/>
        <v>283811013</v>
      </c>
      <c r="H226" s="359">
        <f t="shared" si="28"/>
        <v>4930</v>
      </c>
      <c r="I226" s="874"/>
      <c r="J226" s="874"/>
      <c r="K226" s="874"/>
    </row>
    <row r="227" spans="1:11" s="358" customFormat="1" ht="17.100000000000001" customHeight="1" x14ac:dyDescent="0.25">
      <c r="A227" s="367"/>
      <c r="B227" s="373"/>
      <c r="C227" s="373"/>
      <c r="D227" s="374"/>
      <c r="E227" s="374"/>
      <c r="F227" s="375"/>
      <c r="G227" s="389"/>
      <c r="H227" s="371"/>
      <c r="I227" s="874"/>
      <c r="J227" s="874"/>
      <c r="K227" s="874"/>
    </row>
    <row r="228" spans="1:11" s="358" customFormat="1" ht="17.100000000000001" customHeight="1" x14ac:dyDescent="0.25">
      <c r="A228" s="1217" t="s">
        <v>374</v>
      </c>
      <c r="B228" s="1217"/>
      <c r="C228" s="1217"/>
      <c r="D228" s="1217"/>
      <c r="E228" s="1217"/>
      <c r="F228" s="1217"/>
      <c r="G228" s="1217"/>
      <c r="H228" s="1217"/>
      <c r="I228" s="874"/>
      <c r="J228" s="874"/>
      <c r="K228" s="874"/>
    </row>
    <row r="229" spans="1:11" s="358" customFormat="1" ht="17.100000000000001" customHeight="1" x14ac:dyDescent="0.25">
      <c r="A229" s="1218" t="s">
        <v>181</v>
      </c>
      <c r="B229" s="1218" t="s">
        <v>3</v>
      </c>
      <c r="C229" s="1218" t="s">
        <v>4</v>
      </c>
      <c r="D229" s="360" t="s">
        <v>5</v>
      </c>
      <c r="E229" s="361" t="s">
        <v>6</v>
      </c>
      <c r="F229" s="362" t="s">
        <v>7</v>
      </c>
      <c r="G229" s="362" t="s">
        <v>8</v>
      </c>
      <c r="H229" s="361" t="s">
        <v>9</v>
      </c>
      <c r="I229" s="874"/>
      <c r="J229" s="874"/>
      <c r="K229" s="874"/>
    </row>
    <row r="230" spans="1:11" s="358" customFormat="1" ht="17.100000000000001" customHeight="1" x14ac:dyDescent="0.25">
      <c r="A230" s="1219"/>
      <c r="B230" s="1219"/>
      <c r="C230" s="1219"/>
      <c r="D230" s="325" t="s">
        <v>379</v>
      </c>
      <c r="E230" s="363" t="s">
        <v>633</v>
      </c>
      <c r="F230" s="364" t="s">
        <v>632</v>
      </c>
      <c r="G230" s="364" t="s">
        <v>432</v>
      </c>
      <c r="H230" s="326" t="s">
        <v>12</v>
      </c>
      <c r="I230" s="874"/>
      <c r="J230" s="874"/>
      <c r="K230" s="874"/>
    </row>
    <row r="231" spans="1:11" s="358" customFormat="1" ht="17.100000000000001" customHeight="1" x14ac:dyDescent="0.25">
      <c r="A231" s="155">
        <v>1</v>
      </c>
      <c r="B231" s="64" t="s">
        <v>61</v>
      </c>
      <c r="C231" s="1100">
        <v>15</v>
      </c>
      <c r="D231" s="1100">
        <v>37.17</v>
      </c>
      <c r="E231" s="1100">
        <v>7927.76</v>
      </c>
      <c r="F231" s="1100">
        <v>14666356</v>
      </c>
      <c r="G231" s="1100">
        <v>6214159</v>
      </c>
      <c r="H231" s="1100">
        <v>6</v>
      </c>
      <c r="I231" s="874">
        <f t="shared" si="25"/>
        <v>1850</v>
      </c>
      <c r="J231" s="874">
        <v>1850</v>
      </c>
      <c r="K231" s="874">
        <f t="shared" si="26"/>
        <v>783.84802264447967</v>
      </c>
    </row>
    <row r="232" spans="1:11" s="358" customFormat="1" ht="17.100000000000001" customHeight="1" x14ac:dyDescent="0.25">
      <c r="A232" s="155">
        <v>2</v>
      </c>
      <c r="B232" s="64" t="s">
        <v>62</v>
      </c>
      <c r="C232" s="1065">
        <v>155</v>
      </c>
      <c r="D232" s="1065">
        <v>165.95</v>
      </c>
      <c r="E232" s="1065">
        <v>6058050</v>
      </c>
      <c r="F232" s="1065">
        <v>1181319764</v>
      </c>
      <c r="G232" s="1065">
        <v>354368566</v>
      </c>
      <c r="H232" s="1065">
        <v>350</v>
      </c>
      <c r="I232" s="874">
        <f t="shared" si="25"/>
        <v>195.00000231097465</v>
      </c>
      <c r="J232" s="874">
        <v>180.00000006048708</v>
      </c>
      <c r="K232" s="874">
        <f t="shared" si="26"/>
        <v>58.495483860318089</v>
      </c>
    </row>
    <row r="233" spans="1:11" s="358" customFormat="1" ht="17.100000000000001" customHeight="1" x14ac:dyDescent="0.25">
      <c r="A233" s="155">
        <f>+A232+1</f>
        <v>3</v>
      </c>
      <c r="B233" s="64" t="s">
        <v>53</v>
      </c>
      <c r="C233" s="1065">
        <v>9</v>
      </c>
      <c r="D233" s="1065">
        <v>7.53</v>
      </c>
      <c r="E233" s="1065">
        <v>447110</v>
      </c>
      <c r="F233" s="1065">
        <v>102835300</v>
      </c>
      <c r="G233" s="1065">
        <v>13779578</v>
      </c>
      <c r="H233" s="1065">
        <v>20</v>
      </c>
      <c r="I233" s="874">
        <f t="shared" si="25"/>
        <v>230</v>
      </c>
      <c r="J233" s="874">
        <v>220</v>
      </c>
      <c r="K233" s="874">
        <f t="shared" si="26"/>
        <v>30.81921227438438</v>
      </c>
    </row>
    <row r="234" spans="1:11" s="358" customFormat="1" ht="17.100000000000001" customHeight="1" x14ac:dyDescent="0.25">
      <c r="A234" s="155">
        <f>+A233+1</f>
        <v>4</v>
      </c>
      <c r="B234" s="64" t="s">
        <v>70</v>
      </c>
      <c r="C234" s="1065">
        <v>0</v>
      </c>
      <c r="D234" s="1065">
        <v>0</v>
      </c>
      <c r="E234" s="1065">
        <v>32088.2</v>
      </c>
      <c r="F234" s="1065">
        <v>22461740</v>
      </c>
      <c r="G234" s="1065">
        <v>1319647</v>
      </c>
      <c r="H234" s="1065">
        <v>50</v>
      </c>
      <c r="I234" s="874">
        <f t="shared" si="25"/>
        <v>700</v>
      </c>
      <c r="J234" s="874">
        <v>690</v>
      </c>
      <c r="K234" s="874">
        <f t="shared" si="26"/>
        <v>41.125616270155383</v>
      </c>
    </row>
    <row r="235" spans="1:11" s="358" customFormat="1" ht="17.100000000000001" customHeight="1" x14ac:dyDescent="0.25">
      <c r="A235" s="155">
        <v>5</v>
      </c>
      <c r="B235" s="297" t="s">
        <v>30</v>
      </c>
      <c r="C235" s="1065">
        <v>0</v>
      </c>
      <c r="D235" s="1065">
        <v>0</v>
      </c>
      <c r="E235" s="1065">
        <v>22136.5</v>
      </c>
      <c r="F235" s="1065">
        <v>16602375</v>
      </c>
      <c r="G235" s="1065">
        <v>7225000</v>
      </c>
      <c r="H235" s="1065">
        <v>5</v>
      </c>
      <c r="I235" s="874">
        <f t="shared" si="25"/>
        <v>750</v>
      </c>
      <c r="J235" s="874">
        <v>749.99999999999989</v>
      </c>
      <c r="K235" s="874">
        <f t="shared" si="26"/>
        <v>326.38402638176768</v>
      </c>
    </row>
    <row r="236" spans="1:11" s="358" customFormat="1" ht="17.100000000000001" customHeight="1" x14ac:dyDescent="0.25">
      <c r="A236" s="155"/>
      <c r="B236" s="64" t="s">
        <v>74</v>
      </c>
      <c r="C236" s="1065">
        <v>0</v>
      </c>
      <c r="D236" s="1065">
        <v>0</v>
      </c>
      <c r="E236" s="1065">
        <v>0</v>
      </c>
      <c r="F236" s="1065">
        <v>0</v>
      </c>
      <c r="G236" s="1065">
        <v>8417671</v>
      </c>
      <c r="H236" s="1065">
        <v>0</v>
      </c>
      <c r="I236" s="874"/>
      <c r="J236" s="874"/>
      <c r="K236" s="874"/>
    </row>
    <row r="237" spans="1:11" s="358" customFormat="1" ht="17.100000000000001" customHeight="1" x14ac:dyDescent="0.25">
      <c r="A237" s="155"/>
      <c r="B237" s="64" t="s">
        <v>48</v>
      </c>
      <c r="C237" s="1065">
        <v>0</v>
      </c>
      <c r="D237" s="1065">
        <v>0</v>
      </c>
      <c r="E237" s="1065">
        <v>0</v>
      </c>
      <c r="F237" s="1065">
        <v>0</v>
      </c>
      <c r="G237" s="1065">
        <v>581784</v>
      </c>
      <c r="H237" s="1065">
        <v>0</v>
      </c>
      <c r="I237" s="874"/>
      <c r="J237" s="874"/>
      <c r="K237" s="874"/>
    </row>
    <row r="238" spans="1:11" s="358" customFormat="1" ht="17.100000000000001" customHeight="1" x14ac:dyDescent="0.25">
      <c r="A238" s="1223" t="s">
        <v>49</v>
      </c>
      <c r="B238" s="1224"/>
      <c r="C238" s="359">
        <f>SUM(C231:C237)</f>
        <v>179</v>
      </c>
      <c r="D238" s="359">
        <f t="shared" ref="D238:H238" si="29">SUM(D231:D237)</f>
        <v>210.65</v>
      </c>
      <c r="E238" s="400">
        <f>SUM(E231:E237)</f>
        <v>6567312.46</v>
      </c>
      <c r="F238" s="359">
        <f>SUM(F231:F237)</f>
        <v>1337885535</v>
      </c>
      <c r="G238" s="630">
        <f>SUM(G231:G237)</f>
        <v>391906405</v>
      </c>
      <c r="H238" s="359">
        <f t="shared" si="29"/>
        <v>431</v>
      </c>
      <c r="I238" s="874"/>
      <c r="J238" s="874"/>
      <c r="K238" s="874"/>
    </row>
    <row r="239" spans="1:11" s="358" customFormat="1" ht="17.100000000000001" customHeight="1" x14ac:dyDescent="0.25">
      <c r="A239" s="367"/>
      <c r="B239" s="373"/>
      <c r="C239" s="373"/>
      <c r="D239" s="374"/>
      <c r="E239" s="374"/>
      <c r="F239" s="375"/>
      <c r="G239" s="389"/>
      <c r="H239" s="371"/>
      <c r="I239" s="874"/>
      <c r="J239" s="874"/>
      <c r="K239" s="874"/>
    </row>
    <row r="240" spans="1:11" s="358" customFormat="1" ht="17.100000000000001" customHeight="1" x14ac:dyDescent="0.25">
      <c r="A240" s="367"/>
      <c r="B240" s="373"/>
      <c r="C240" s="373"/>
      <c r="D240" s="374"/>
      <c r="E240" s="374"/>
      <c r="F240" s="375"/>
      <c r="G240" s="389"/>
      <c r="H240" s="371"/>
      <c r="I240" s="874"/>
      <c r="J240" s="874"/>
      <c r="K240" s="874"/>
    </row>
    <row r="241" spans="1:11" s="358" customFormat="1" ht="17.100000000000001" customHeight="1" x14ac:dyDescent="0.25">
      <c r="A241" s="1217" t="s">
        <v>103</v>
      </c>
      <c r="B241" s="1217"/>
      <c r="C241" s="1217"/>
      <c r="D241" s="1217"/>
      <c r="E241" s="1217"/>
      <c r="F241" s="1217"/>
      <c r="G241" s="1217"/>
      <c r="H241" s="1217"/>
      <c r="I241" s="874"/>
      <c r="J241" s="874"/>
      <c r="K241" s="874"/>
    </row>
    <row r="242" spans="1:11" s="358" customFormat="1" ht="17.100000000000001" customHeight="1" x14ac:dyDescent="0.25">
      <c r="A242" s="1218" t="s">
        <v>181</v>
      </c>
      <c r="B242" s="1218" t="s">
        <v>3</v>
      </c>
      <c r="C242" s="1218" t="s">
        <v>4</v>
      </c>
      <c r="D242" s="360" t="s">
        <v>5</v>
      </c>
      <c r="E242" s="361" t="s">
        <v>6</v>
      </c>
      <c r="F242" s="362" t="s">
        <v>7</v>
      </c>
      <c r="G242" s="362" t="s">
        <v>8</v>
      </c>
      <c r="H242" s="361" t="s">
        <v>9</v>
      </c>
      <c r="I242" s="874"/>
      <c r="J242" s="874"/>
      <c r="K242" s="874"/>
    </row>
    <row r="243" spans="1:11" s="358" customFormat="1" ht="17.100000000000001" customHeight="1" x14ac:dyDescent="0.25">
      <c r="A243" s="1219"/>
      <c r="B243" s="1219"/>
      <c r="C243" s="1219"/>
      <c r="D243" s="325" t="s">
        <v>379</v>
      </c>
      <c r="E243" s="363" t="s">
        <v>633</v>
      </c>
      <c r="F243" s="364" t="s">
        <v>632</v>
      </c>
      <c r="G243" s="364" t="s">
        <v>432</v>
      </c>
      <c r="H243" s="326" t="s">
        <v>12</v>
      </c>
      <c r="I243" s="874"/>
      <c r="J243" s="874"/>
      <c r="K243" s="874"/>
    </row>
    <row r="244" spans="1:11" s="358" customFormat="1" ht="17.100000000000001" customHeight="1" x14ac:dyDescent="0.25">
      <c r="A244" s="155">
        <v>1</v>
      </c>
      <c r="B244" s="64" t="s">
        <v>59</v>
      </c>
      <c r="C244" s="1095">
        <v>1</v>
      </c>
      <c r="D244" s="1095">
        <v>1</v>
      </c>
      <c r="E244" s="1095">
        <v>0</v>
      </c>
      <c r="F244" s="1095">
        <v>0</v>
      </c>
      <c r="G244" s="1095">
        <v>60000</v>
      </c>
      <c r="H244" s="1095">
        <v>10</v>
      </c>
      <c r="I244" s="874" t="e">
        <f t="shared" si="25"/>
        <v>#DIV/0!</v>
      </c>
      <c r="J244" s="874">
        <v>349.99999885666665</v>
      </c>
      <c r="K244" s="874" t="e">
        <f t="shared" si="26"/>
        <v>#DIV/0!</v>
      </c>
    </row>
    <row r="245" spans="1:11" s="358" customFormat="1" ht="17.100000000000001" customHeight="1" x14ac:dyDescent="0.25">
      <c r="A245" s="155">
        <v>2</v>
      </c>
      <c r="B245" s="64" t="s">
        <v>62</v>
      </c>
      <c r="C245" s="1095">
        <v>22</v>
      </c>
      <c r="D245" s="1095">
        <v>25</v>
      </c>
      <c r="E245" s="1095">
        <v>95220</v>
      </c>
      <c r="F245" s="1095">
        <v>17139600</v>
      </c>
      <c r="G245" s="1095">
        <v>5820843</v>
      </c>
      <c r="H245" s="1095">
        <v>19</v>
      </c>
      <c r="I245" s="874">
        <f t="shared" si="25"/>
        <v>180</v>
      </c>
      <c r="J245" s="874">
        <v>180</v>
      </c>
      <c r="K245" s="874">
        <f t="shared" si="26"/>
        <v>61.130466288594832</v>
      </c>
    </row>
    <row r="246" spans="1:11" s="358" customFormat="1" ht="17.100000000000001" customHeight="1" x14ac:dyDescent="0.25">
      <c r="A246" s="155">
        <v>3</v>
      </c>
      <c r="B246" s="64" t="s">
        <v>58</v>
      </c>
      <c r="C246" s="1095">
        <v>5</v>
      </c>
      <c r="D246" s="1095">
        <v>1831.08</v>
      </c>
      <c r="E246" s="1095">
        <v>15765</v>
      </c>
      <c r="F246" s="1095">
        <f>E246*I246</f>
        <v>4414200</v>
      </c>
      <c r="G246" s="1095">
        <v>24836438</v>
      </c>
      <c r="H246" s="1095">
        <v>150</v>
      </c>
      <c r="I246" s="874">
        <v>280</v>
      </c>
      <c r="J246" s="874">
        <v>299.99999895959945</v>
      </c>
      <c r="K246" s="874">
        <f t="shared" si="26"/>
        <v>1575.4163019346654</v>
      </c>
    </row>
    <row r="247" spans="1:11" s="358" customFormat="1" ht="17.100000000000001" customHeight="1" x14ac:dyDescent="0.25">
      <c r="A247" s="155">
        <v>4</v>
      </c>
      <c r="B247" s="64" t="s">
        <v>143</v>
      </c>
      <c r="C247" s="1095">
        <v>0</v>
      </c>
      <c r="D247" s="1095">
        <v>0</v>
      </c>
      <c r="E247" s="1095">
        <v>590781</v>
      </c>
      <c r="F247" s="1095">
        <f>E247*I247</f>
        <v>620320050</v>
      </c>
      <c r="G247" s="1095">
        <v>29722474</v>
      </c>
      <c r="H247" s="1095">
        <v>1500</v>
      </c>
      <c r="I247" s="874">
        <v>1050</v>
      </c>
      <c r="J247" s="874">
        <v>950</v>
      </c>
      <c r="K247" s="874">
        <f t="shared" si="26"/>
        <v>50.310477148046402</v>
      </c>
    </row>
    <row r="248" spans="1:11" s="358" customFormat="1" ht="17.100000000000001" customHeight="1" x14ac:dyDescent="0.25">
      <c r="A248" s="155">
        <v>5</v>
      </c>
      <c r="B248" s="64" t="s">
        <v>70</v>
      </c>
      <c r="C248" s="1095">
        <v>0</v>
      </c>
      <c r="D248" s="1095">
        <v>0</v>
      </c>
      <c r="E248" s="1095">
        <v>0</v>
      </c>
      <c r="F248" s="1095">
        <v>0</v>
      </c>
      <c r="G248" s="1095">
        <v>4504727</v>
      </c>
      <c r="H248" s="1095">
        <v>50</v>
      </c>
      <c r="I248" s="874" t="e">
        <f t="shared" si="25"/>
        <v>#DIV/0!</v>
      </c>
      <c r="J248" s="874">
        <v>700</v>
      </c>
      <c r="K248" s="874" t="e">
        <f t="shared" si="26"/>
        <v>#DIV/0!</v>
      </c>
    </row>
    <row r="249" spans="1:11" s="358" customFormat="1" ht="17.100000000000001" customHeight="1" x14ac:dyDescent="0.25">
      <c r="A249" s="155">
        <v>6</v>
      </c>
      <c r="B249" s="64" t="s">
        <v>57</v>
      </c>
      <c r="C249" s="1095">
        <v>1</v>
      </c>
      <c r="D249" s="1095">
        <v>3</v>
      </c>
      <c r="E249" s="1095">
        <v>0</v>
      </c>
      <c r="F249" s="1095">
        <v>0</v>
      </c>
      <c r="G249" s="1095">
        <v>180000</v>
      </c>
      <c r="H249" s="1095">
        <v>0</v>
      </c>
      <c r="I249" s="874" t="e">
        <f t="shared" si="25"/>
        <v>#DIV/0!</v>
      </c>
      <c r="J249" s="874">
        <v>2100</v>
      </c>
      <c r="K249" s="874" t="e">
        <f t="shared" si="26"/>
        <v>#DIV/0!</v>
      </c>
    </row>
    <row r="250" spans="1:11" s="358" customFormat="1" ht="17.100000000000001" customHeight="1" x14ac:dyDescent="0.25">
      <c r="A250" s="155">
        <v>7</v>
      </c>
      <c r="B250" s="64" t="s">
        <v>53</v>
      </c>
      <c r="C250" s="1095">
        <v>0</v>
      </c>
      <c r="D250" s="1095">
        <v>0</v>
      </c>
      <c r="E250" s="1095">
        <v>87609</v>
      </c>
      <c r="F250" s="1095">
        <v>10513080</v>
      </c>
      <c r="G250" s="1095">
        <v>3561738</v>
      </c>
      <c r="H250" s="1095">
        <v>110</v>
      </c>
      <c r="I250" s="874">
        <f t="shared" si="25"/>
        <v>120</v>
      </c>
      <c r="J250" s="874">
        <v>200</v>
      </c>
      <c r="K250" s="874">
        <f t="shared" si="26"/>
        <v>40.654932712392565</v>
      </c>
    </row>
    <row r="251" spans="1:11" s="358" customFormat="1" ht="17.100000000000001" customHeight="1" x14ac:dyDescent="0.25">
      <c r="A251" s="155">
        <v>8</v>
      </c>
      <c r="B251" s="64" t="s">
        <v>64</v>
      </c>
      <c r="C251" s="1095">
        <v>0</v>
      </c>
      <c r="D251" s="1095">
        <v>0</v>
      </c>
      <c r="E251" s="1095">
        <v>12544</v>
      </c>
      <c r="F251" s="1095">
        <v>1254400</v>
      </c>
      <c r="G251" s="1095">
        <v>6084540</v>
      </c>
      <c r="H251" s="1095">
        <v>150</v>
      </c>
      <c r="I251" s="874">
        <f t="shared" si="25"/>
        <v>100</v>
      </c>
      <c r="J251" s="874">
        <v>210</v>
      </c>
      <c r="K251" s="874">
        <f t="shared" si="26"/>
        <v>485.05580357142856</v>
      </c>
    </row>
    <row r="252" spans="1:11" s="358" customFormat="1" ht="17.100000000000001" customHeight="1" x14ac:dyDescent="0.25">
      <c r="A252" s="155">
        <v>9</v>
      </c>
      <c r="B252" s="64" t="s">
        <v>73</v>
      </c>
      <c r="C252" s="1095">
        <v>0</v>
      </c>
      <c r="D252" s="1095">
        <v>0</v>
      </c>
      <c r="E252" s="1095">
        <v>0</v>
      </c>
      <c r="F252" s="1095">
        <v>0</v>
      </c>
      <c r="G252" s="1095">
        <v>0</v>
      </c>
      <c r="H252" s="1095">
        <v>0</v>
      </c>
      <c r="I252" s="874" t="e">
        <f t="shared" si="25"/>
        <v>#DIV/0!</v>
      </c>
      <c r="J252" s="874" t="e">
        <v>#DIV/0!</v>
      </c>
      <c r="K252" s="874" t="e">
        <f t="shared" si="26"/>
        <v>#DIV/0!</v>
      </c>
    </row>
    <row r="253" spans="1:11" s="358" customFormat="1" ht="17.100000000000001" customHeight="1" x14ac:dyDescent="0.25">
      <c r="A253" s="155">
        <v>10</v>
      </c>
      <c r="B253" s="64" t="s">
        <v>193</v>
      </c>
      <c r="C253" s="1095">
        <v>0</v>
      </c>
      <c r="D253" s="1095">
        <v>0</v>
      </c>
      <c r="E253" s="1095">
        <v>0</v>
      </c>
      <c r="F253" s="1095">
        <v>0</v>
      </c>
      <c r="G253" s="1095">
        <v>0</v>
      </c>
      <c r="H253" s="1095">
        <v>0</v>
      </c>
      <c r="I253" s="874" t="e">
        <f t="shared" si="25"/>
        <v>#DIV/0!</v>
      </c>
      <c r="J253" s="874" t="e">
        <v>#DIV/0!</v>
      </c>
      <c r="K253" s="874" t="e">
        <f t="shared" si="26"/>
        <v>#DIV/0!</v>
      </c>
    </row>
    <row r="254" spans="1:11" s="358" customFormat="1" ht="17.100000000000001" customHeight="1" x14ac:dyDescent="0.25">
      <c r="A254" s="155">
        <v>11</v>
      </c>
      <c r="B254" s="64" t="s">
        <v>187</v>
      </c>
      <c r="C254" s="1095">
        <v>0</v>
      </c>
      <c r="D254" s="1095">
        <v>0</v>
      </c>
      <c r="E254" s="1095">
        <v>0</v>
      </c>
      <c r="F254" s="1095">
        <v>0</v>
      </c>
      <c r="G254" s="1095">
        <v>276600</v>
      </c>
      <c r="H254" s="1095">
        <v>25</v>
      </c>
      <c r="I254" s="874" t="e">
        <f t="shared" si="25"/>
        <v>#DIV/0!</v>
      </c>
      <c r="J254" s="874">
        <v>180</v>
      </c>
      <c r="K254" s="874" t="e">
        <f t="shared" si="26"/>
        <v>#DIV/0!</v>
      </c>
    </row>
    <row r="255" spans="1:11" s="358" customFormat="1" ht="17.100000000000001" customHeight="1" x14ac:dyDescent="0.25">
      <c r="A255" s="155">
        <v>12</v>
      </c>
      <c r="B255" s="64" t="s">
        <v>61</v>
      </c>
      <c r="C255" s="1095">
        <v>0</v>
      </c>
      <c r="D255" s="1095">
        <v>0</v>
      </c>
      <c r="E255" s="1095">
        <v>855</v>
      </c>
      <c r="F255" s="1095">
        <v>1282500</v>
      </c>
      <c r="G255" s="1095">
        <v>1670197</v>
      </c>
      <c r="H255" s="1095">
        <v>59</v>
      </c>
      <c r="I255" s="874">
        <f t="shared" si="25"/>
        <v>1500</v>
      </c>
      <c r="J255" s="874">
        <v>1500</v>
      </c>
      <c r="K255" s="874">
        <f t="shared" si="26"/>
        <v>1953.4467836257311</v>
      </c>
    </row>
    <row r="256" spans="1:11" s="358" customFormat="1" ht="17.100000000000001" customHeight="1" x14ac:dyDescent="0.25">
      <c r="A256" s="155">
        <v>13</v>
      </c>
      <c r="B256" s="64" t="s">
        <v>43</v>
      </c>
      <c r="C256" s="1095">
        <v>5</v>
      </c>
      <c r="D256" s="1095">
        <v>100</v>
      </c>
      <c r="E256" s="1095">
        <v>9800</v>
      </c>
      <c r="F256" s="1095">
        <f>E256*I256</f>
        <v>4900000</v>
      </c>
      <c r="G256" s="1095">
        <v>882000</v>
      </c>
      <c r="H256" s="1095">
        <v>90</v>
      </c>
      <c r="I256" s="874">
        <v>500</v>
      </c>
      <c r="J256" s="874">
        <v>500</v>
      </c>
      <c r="K256" s="874">
        <f t="shared" si="26"/>
        <v>90</v>
      </c>
    </row>
    <row r="257" spans="1:11" s="358" customFormat="1" ht="17.100000000000001" customHeight="1" x14ac:dyDescent="0.25">
      <c r="A257" s="155">
        <v>14</v>
      </c>
      <c r="B257" s="213" t="s">
        <v>25</v>
      </c>
      <c r="C257" s="1095">
        <v>10</v>
      </c>
      <c r="D257" s="1095">
        <v>100</v>
      </c>
      <c r="E257" s="1095">
        <v>244329</v>
      </c>
      <c r="F257" s="1095">
        <f>E257*I257</f>
        <v>107016102</v>
      </c>
      <c r="G257" s="1095">
        <v>15341297</v>
      </c>
      <c r="H257" s="1095">
        <v>150</v>
      </c>
      <c r="I257" s="874">
        <v>438</v>
      </c>
      <c r="J257" s="874">
        <v>450</v>
      </c>
      <c r="K257" s="874">
        <f t="shared" si="26"/>
        <v>62.789505134470325</v>
      </c>
    </row>
    <row r="258" spans="1:11" s="358" customFormat="1" ht="17.100000000000001" customHeight="1" x14ac:dyDescent="0.25">
      <c r="A258" s="155">
        <v>15</v>
      </c>
      <c r="B258" s="356" t="s">
        <v>163</v>
      </c>
      <c r="C258" s="1095">
        <v>20</v>
      </c>
      <c r="D258" s="1095">
        <v>300</v>
      </c>
      <c r="E258" s="1095">
        <v>1166136</v>
      </c>
      <c r="F258" s="1095">
        <v>291534000</v>
      </c>
      <c r="G258" s="1095">
        <v>51348905</v>
      </c>
      <c r="H258" s="1095">
        <v>650</v>
      </c>
      <c r="I258" s="874">
        <f t="shared" si="25"/>
        <v>250</v>
      </c>
      <c r="J258" s="874">
        <v>250</v>
      </c>
      <c r="K258" s="874">
        <f t="shared" si="26"/>
        <v>44.033376038472355</v>
      </c>
    </row>
    <row r="259" spans="1:11" s="358" customFormat="1" ht="17.100000000000001" customHeight="1" x14ac:dyDescent="0.25">
      <c r="A259" s="155">
        <v>16</v>
      </c>
      <c r="B259" s="64" t="s">
        <v>67</v>
      </c>
      <c r="C259" s="1095">
        <v>2</v>
      </c>
      <c r="D259" s="1095">
        <v>20.707699999999999</v>
      </c>
      <c r="E259" s="1095">
        <v>4300</v>
      </c>
      <c r="F259" s="1095">
        <f>E259*I259</f>
        <v>1075000</v>
      </c>
      <c r="G259" s="1095">
        <v>911279</v>
      </c>
      <c r="H259" s="1095">
        <v>110</v>
      </c>
      <c r="I259" s="874">
        <v>250</v>
      </c>
      <c r="J259" s="874">
        <v>250</v>
      </c>
      <c r="K259" s="874">
        <f t="shared" si="26"/>
        <v>211.9253488372093</v>
      </c>
    </row>
    <row r="260" spans="1:11" s="358" customFormat="1" ht="17.100000000000001" customHeight="1" x14ac:dyDescent="0.25">
      <c r="A260" s="155">
        <v>17</v>
      </c>
      <c r="B260" s="295" t="s">
        <v>39</v>
      </c>
      <c r="C260" s="1095">
        <v>20</v>
      </c>
      <c r="D260" s="1095">
        <v>90</v>
      </c>
      <c r="E260" s="1095">
        <v>117369</v>
      </c>
      <c r="F260" s="1095">
        <v>82158300</v>
      </c>
      <c r="G260" s="1095">
        <v>13960958</v>
      </c>
      <c r="H260" s="1095">
        <v>35</v>
      </c>
      <c r="I260" s="874">
        <f t="shared" si="25"/>
        <v>700</v>
      </c>
      <c r="J260" s="874">
        <v>650</v>
      </c>
      <c r="K260" s="874">
        <f t="shared" si="26"/>
        <v>118.94927962238751</v>
      </c>
    </row>
    <row r="261" spans="1:11" s="358" customFormat="1" ht="17.100000000000001" customHeight="1" x14ac:dyDescent="0.25">
      <c r="A261" s="155">
        <v>18</v>
      </c>
      <c r="B261" s="295" t="s">
        <v>40</v>
      </c>
      <c r="C261" s="1095">
        <v>10</v>
      </c>
      <c r="D261" s="1095">
        <v>28</v>
      </c>
      <c r="E261" s="1095">
        <v>57345</v>
      </c>
      <c r="F261" s="1095">
        <v>40141500</v>
      </c>
      <c r="G261" s="1095">
        <v>13476075</v>
      </c>
      <c r="H261" s="1095">
        <v>24</v>
      </c>
      <c r="I261" s="874">
        <f t="shared" si="25"/>
        <v>700</v>
      </c>
      <c r="J261" s="874">
        <v>500</v>
      </c>
      <c r="K261" s="874">
        <f t="shared" si="26"/>
        <v>235</v>
      </c>
    </row>
    <row r="262" spans="1:11" s="358" customFormat="1" ht="17.100000000000001" customHeight="1" x14ac:dyDescent="0.25">
      <c r="A262" s="158"/>
      <c r="B262" s="64" t="s">
        <v>74</v>
      </c>
      <c r="C262" s="1095">
        <v>0</v>
      </c>
      <c r="D262" s="1095">
        <v>0</v>
      </c>
      <c r="E262" s="1095">
        <v>0</v>
      </c>
      <c r="F262" s="1095">
        <v>0</v>
      </c>
      <c r="G262" s="1095">
        <v>13217908</v>
      </c>
      <c r="H262" s="1095">
        <v>0</v>
      </c>
      <c r="I262" s="874"/>
      <c r="J262" s="874"/>
      <c r="K262" s="874"/>
    </row>
    <row r="263" spans="1:11" s="358" customFormat="1" ht="17.100000000000001" customHeight="1" x14ac:dyDescent="0.25">
      <c r="A263" s="158"/>
      <c r="B263" s="64" t="s">
        <v>48</v>
      </c>
      <c r="C263" s="1095">
        <v>0</v>
      </c>
      <c r="D263" s="1095">
        <v>0</v>
      </c>
      <c r="E263" s="1095">
        <v>0</v>
      </c>
      <c r="F263" s="1095">
        <v>0</v>
      </c>
      <c r="G263" s="1095">
        <v>37024392</v>
      </c>
      <c r="H263" s="1095">
        <v>0</v>
      </c>
      <c r="I263" s="874"/>
      <c r="J263" s="874"/>
      <c r="K263" s="874"/>
    </row>
    <row r="264" spans="1:11" s="358" customFormat="1" ht="17.100000000000001" customHeight="1" x14ac:dyDescent="0.25">
      <c r="A264" s="1223" t="s">
        <v>49</v>
      </c>
      <c r="B264" s="1224"/>
      <c r="C264" s="361">
        <f>SUM(C244:C263)</f>
        <v>96</v>
      </c>
      <c r="D264" s="361">
        <f t="shared" ref="D264:H264" si="30">SUM(D244:D263)</f>
        <v>2498.7876999999999</v>
      </c>
      <c r="E264" s="361">
        <f t="shared" si="30"/>
        <v>2402053</v>
      </c>
      <c r="F264" s="361">
        <f t="shared" si="30"/>
        <v>1181748732</v>
      </c>
      <c r="G264" s="361">
        <f t="shared" si="30"/>
        <v>222880371</v>
      </c>
      <c r="H264" s="361">
        <f t="shared" si="30"/>
        <v>3132</v>
      </c>
      <c r="I264" s="874"/>
      <c r="J264" s="874"/>
      <c r="K264" s="874"/>
    </row>
    <row r="265" spans="1:11" s="358" customFormat="1" ht="17.100000000000001" customHeight="1" x14ac:dyDescent="0.25">
      <c r="A265" s="367"/>
      <c r="B265" s="373"/>
      <c r="C265" s="373"/>
      <c r="D265" s="374"/>
      <c r="E265" s="374"/>
      <c r="F265" s="375"/>
      <c r="G265" s="389"/>
      <c r="H265" s="371"/>
      <c r="I265" s="874"/>
      <c r="J265" s="874"/>
      <c r="K265" s="874"/>
    </row>
    <row r="266" spans="1:11" s="358" customFormat="1" ht="17.100000000000001" customHeight="1" x14ac:dyDescent="0.25">
      <c r="A266" s="367"/>
      <c r="B266" s="373"/>
      <c r="C266" s="373"/>
      <c r="D266" s="374"/>
      <c r="E266" s="374"/>
      <c r="F266" s="375"/>
      <c r="G266" s="389"/>
      <c r="H266" s="371"/>
      <c r="I266" s="874"/>
      <c r="J266" s="874"/>
      <c r="K266" s="874"/>
    </row>
    <row r="267" spans="1:11" s="418" customFormat="1" ht="17.100000000000001" customHeight="1" x14ac:dyDescent="0.25">
      <c r="A267" s="1230" t="s">
        <v>194</v>
      </c>
      <c r="B267" s="1230"/>
      <c r="C267" s="1230"/>
      <c r="D267" s="1230"/>
      <c r="E267" s="1230"/>
      <c r="F267" s="1230"/>
      <c r="G267" s="1230"/>
      <c r="H267" s="1230"/>
      <c r="I267" s="884"/>
      <c r="J267" s="874"/>
      <c r="K267" s="884"/>
    </row>
    <row r="268" spans="1:11" s="358" customFormat="1" ht="17.100000000000001" customHeight="1" x14ac:dyDescent="0.25">
      <c r="A268" s="1218" t="s">
        <v>181</v>
      </c>
      <c r="B268" s="1218" t="s">
        <v>3</v>
      </c>
      <c r="C268" s="1218" t="s">
        <v>4</v>
      </c>
      <c r="D268" s="360" t="s">
        <v>5</v>
      </c>
      <c r="E268" s="361" t="s">
        <v>6</v>
      </c>
      <c r="F268" s="362" t="s">
        <v>7</v>
      </c>
      <c r="G268" s="362" t="s">
        <v>8</v>
      </c>
      <c r="H268" s="361" t="s">
        <v>9</v>
      </c>
      <c r="I268" s="874"/>
      <c r="J268" s="874"/>
      <c r="K268" s="874"/>
    </row>
    <row r="269" spans="1:11" s="358" customFormat="1" ht="17.100000000000001" customHeight="1" x14ac:dyDescent="0.25">
      <c r="A269" s="1219"/>
      <c r="B269" s="1219"/>
      <c r="C269" s="1219"/>
      <c r="D269" s="325" t="s">
        <v>379</v>
      </c>
      <c r="E269" s="363" t="s">
        <v>633</v>
      </c>
      <c r="F269" s="364" t="s">
        <v>632</v>
      </c>
      <c r="G269" s="364" t="s">
        <v>432</v>
      </c>
      <c r="H269" s="326" t="s">
        <v>12</v>
      </c>
      <c r="I269" s="874"/>
      <c r="J269" s="874"/>
      <c r="K269" s="874"/>
    </row>
    <row r="270" spans="1:11" s="358" customFormat="1" ht="17.100000000000001" customHeight="1" x14ac:dyDescent="0.25">
      <c r="A270" s="155">
        <v>1</v>
      </c>
      <c r="B270" s="64" t="s">
        <v>195</v>
      </c>
      <c r="C270" s="1100">
        <v>106</v>
      </c>
      <c r="D270" s="1100">
        <v>230</v>
      </c>
      <c r="E270" s="1102">
        <v>862882</v>
      </c>
      <c r="F270" s="1038">
        <v>198462860</v>
      </c>
      <c r="G270" s="1031">
        <v>91908013</v>
      </c>
      <c r="H270" s="1102">
        <v>340</v>
      </c>
      <c r="I270" s="874">
        <f t="shared" ref="I270:I321" si="31">F270/E270</f>
        <v>230</v>
      </c>
      <c r="J270" s="874">
        <v>195</v>
      </c>
      <c r="K270" s="874" t="e">
        <f>#REF!/#REF!</f>
        <v>#REF!</v>
      </c>
    </row>
    <row r="271" spans="1:11" s="358" customFormat="1" ht="17.100000000000001" customHeight="1" x14ac:dyDescent="0.25">
      <c r="A271" s="155">
        <v>2</v>
      </c>
      <c r="B271" s="64" t="s">
        <v>61</v>
      </c>
      <c r="C271" s="1100">
        <v>2</v>
      </c>
      <c r="D271" s="1100">
        <v>5.2957999999999998</v>
      </c>
      <c r="E271" s="1102">
        <v>3957</v>
      </c>
      <c r="F271" s="1100">
        <v>7122600</v>
      </c>
      <c r="G271" s="1102">
        <v>733200</v>
      </c>
      <c r="H271" s="1102">
        <v>5</v>
      </c>
      <c r="I271" s="874">
        <f t="shared" si="31"/>
        <v>1800</v>
      </c>
      <c r="J271" s="874">
        <v>1800</v>
      </c>
      <c r="K271" s="874" t="e">
        <f>#REF!/#REF!</f>
        <v>#REF!</v>
      </c>
    </row>
    <row r="272" spans="1:11" s="358" customFormat="1" ht="17.100000000000001" customHeight="1" x14ac:dyDescent="0.25">
      <c r="A272" s="155">
        <v>3</v>
      </c>
      <c r="B272" s="64" t="s">
        <v>53</v>
      </c>
      <c r="C272" s="1100">
        <v>0</v>
      </c>
      <c r="D272" s="1100">
        <v>0</v>
      </c>
      <c r="E272" s="1102">
        <v>353220</v>
      </c>
      <c r="F272" s="1100">
        <f>E272*I272</f>
        <v>70644000</v>
      </c>
      <c r="G272" s="1102">
        <v>9667842</v>
      </c>
      <c r="H272" s="1102">
        <v>150</v>
      </c>
      <c r="I272" s="874">
        <v>200</v>
      </c>
      <c r="J272" s="874">
        <v>230</v>
      </c>
      <c r="K272" s="874" t="e">
        <f>#REF!/#REF!</f>
        <v>#REF!</v>
      </c>
    </row>
    <row r="273" spans="1:11" s="358" customFormat="1" ht="17.100000000000001" customHeight="1" x14ac:dyDescent="0.25">
      <c r="A273" s="155">
        <v>4</v>
      </c>
      <c r="B273" s="64" t="s">
        <v>626</v>
      </c>
      <c r="C273" s="1100">
        <v>0</v>
      </c>
      <c r="D273" s="1100">
        <v>0</v>
      </c>
      <c r="E273" s="1102">
        <v>2884569</v>
      </c>
      <c r="F273" s="1102">
        <f>E273*I273</f>
        <v>72114225</v>
      </c>
      <c r="G273" s="1102">
        <v>29540497</v>
      </c>
      <c r="H273" s="1102">
        <v>150</v>
      </c>
      <c r="I273" s="874">
        <v>25</v>
      </c>
      <c r="J273" s="874">
        <v>20</v>
      </c>
      <c r="K273" s="874" t="e">
        <f>#REF!/#REF!</f>
        <v>#REF!</v>
      </c>
    </row>
    <row r="274" spans="1:11" s="358" customFormat="1" ht="17.100000000000001" customHeight="1" x14ac:dyDescent="0.25">
      <c r="A274" s="155">
        <v>5</v>
      </c>
      <c r="B274" s="64" t="s">
        <v>58</v>
      </c>
      <c r="C274" s="1100">
        <v>2</v>
      </c>
      <c r="D274" s="1100">
        <v>2787</v>
      </c>
      <c r="E274" s="1102">
        <v>330740</v>
      </c>
      <c r="F274" s="1100">
        <f>E274*I274</f>
        <v>82685000</v>
      </c>
      <c r="G274" s="1102">
        <v>29766600</v>
      </c>
      <c r="H274" s="1102">
        <v>150</v>
      </c>
      <c r="I274" s="874">
        <v>250</v>
      </c>
      <c r="J274" s="874">
        <v>245.00000077134175</v>
      </c>
      <c r="K274" s="874" t="e">
        <f>#REF!/#REF!</f>
        <v>#REF!</v>
      </c>
    </row>
    <row r="275" spans="1:11" s="358" customFormat="1" ht="17.100000000000001" customHeight="1" x14ac:dyDescent="0.25">
      <c r="A275" s="155">
        <v>6</v>
      </c>
      <c r="B275" s="64" t="s">
        <v>39</v>
      </c>
      <c r="C275" s="1100">
        <v>2</v>
      </c>
      <c r="D275" s="1100">
        <v>144.38999999999999</v>
      </c>
      <c r="E275" s="1102">
        <v>20147</v>
      </c>
      <c r="F275" s="1100">
        <v>17124950</v>
      </c>
      <c r="G275" s="1102">
        <v>3417403</v>
      </c>
      <c r="H275" s="1102">
        <v>8</v>
      </c>
      <c r="I275" s="874">
        <f t="shared" si="31"/>
        <v>850</v>
      </c>
      <c r="J275" s="874" t="e">
        <v>#DIV/0!</v>
      </c>
      <c r="K275" s="874" t="e">
        <f>#REF!/#REF!</f>
        <v>#REF!</v>
      </c>
    </row>
    <row r="276" spans="1:11" s="358" customFormat="1" ht="17.100000000000001" customHeight="1" x14ac:dyDescent="0.25">
      <c r="A276" s="155">
        <v>7</v>
      </c>
      <c r="B276" s="64" t="s">
        <v>67</v>
      </c>
      <c r="C276" s="1100">
        <v>0</v>
      </c>
      <c r="D276" s="1100">
        <v>0</v>
      </c>
      <c r="E276" s="1102">
        <v>16603</v>
      </c>
      <c r="F276" s="1100">
        <v>4316780</v>
      </c>
      <c r="G276" s="1102">
        <v>830170</v>
      </c>
      <c r="H276" s="1102">
        <v>5</v>
      </c>
      <c r="I276" s="874">
        <f t="shared" si="31"/>
        <v>260</v>
      </c>
      <c r="J276" s="874">
        <v>250</v>
      </c>
      <c r="K276" s="874" t="e">
        <f>#REF!/#REF!</f>
        <v>#REF!</v>
      </c>
    </row>
    <row r="277" spans="1:11" s="358" customFormat="1" ht="17.100000000000001" customHeight="1" x14ac:dyDescent="0.25">
      <c r="A277" s="155">
        <v>8</v>
      </c>
      <c r="B277" s="64" t="s">
        <v>70</v>
      </c>
      <c r="C277" s="1100">
        <v>0</v>
      </c>
      <c r="D277" s="1100">
        <v>0</v>
      </c>
      <c r="E277" s="1102">
        <v>5488</v>
      </c>
      <c r="F277" s="1100">
        <v>4802000</v>
      </c>
      <c r="G277" s="1102">
        <v>878220</v>
      </c>
      <c r="H277" s="1102">
        <v>5</v>
      </c>
      <c r="I277" s="874">
        <f t="shared" si="31"/>
        <v>875</v>
      </c>
      <c r="J277" s="874">
        <v>750</v>
      </c>
      <c r="K277" s="874" t="e">
        <f>#REF!/#REF!</f>
        <v>#REF!</v>
      </c>
    </row>
    <row r="278" spans="1:11" s="358" customFormat="1" ht="17.100000000000001" customHeight="1" x14ac:dyDescent="0.25">
      <c r="A278" s="155">
        <v>9</v>
      </c>
      <c r="B278" s="64" t="s">
        <v>45</v>
      </c>
      <c r="C278" s="1100">
        <v>4</v>
      </c>
      <c r="D278" s="1100">
        <v>72.05</v>
      </c>
      <c r="E278" s="1102">
        <v>1000</v>
      </c>
      <c r="F278" s="1100">
        <v>1400000</v>
      </c>
      <c r="G278" s="1102">
        <v>137000</v>
      </c>
      <c r="H278" s="1102">
        <v>0</v>
      </c>
      <c r="I278" s="874">
        <f t="shared" si="31"/>
        <v>1400</v>
      </c>
      <c r="J278" s="874" t="e">
        <v>#DIV/0!</v>
      </c>
      <c r="K278" s="874" t="e">
        <f>#REF!/#REF!</f>
        <v>#REF!</v>
      </c>
    </row>
    <row r="279" spans="1:11" s="358" customFormat="1" ht="17.100000000000001" customHeight="1" x14ac:dyDescent="0.25">
      <c r="A279" s="155">
        <v>10</v>
      </c>
      <c r="B279" s="297" t="s">
        <v>43</v>
      </c>
      <c r="C279" s="1100">
        <v>6</v>
      </c>
      <c r="D279" s="1100">
        <v>115.15</v>
      </c>
      <c r="E279" s="1102">
        <v>389365</v>
      </c>
      <c r="F279" s="1100">
        <v>204416625</v>
      </c>
      <c r="G279" s="1102">
        <v>32633490</v>
      </c>
      <c r="H279" s="1102">
        <v>36</v>
      </c>
      <c r="I279" s="874">
        <f t="shared" si="31"/>
        <v>525</v>
      </c>
      <c r="J279" s="874">
        <v>540</v>
      </c>
      <c r="K279" s="874" t="e">
        <f>#REF!/#REF!</f>
        <v>#REF!</v>
      </c>
    </row>
    <row r="280" spans="1:11" s="358" customFormat="1" ht="17.100000000000001" customHeight="1" x14ac:dyDescent="0.25">
      <c r="A280" s="155">
        <v>11</v>
      </c>
      <c r="B280" s="297" t="s">
        <v>193</v>
      </c>
      <c r="C280" s="1100">
        <v>0</v>
      </c>
      <c r="D280" s="1100">
        <v>0</v>
      </c>
      <c r="E280" s="1102">
        <v>980</v>
      </c>
      <c r="F280" s="1100">
        <v>676200</v>
      </c>
      <c r="G280" s="1102">
        <v>117200</v>
      </c>
      <c r="H280" s="1102">
        <v>10</v>
      </c>
      <c r="I280" s="874">
        <f t="shared" si="31"/>
        <v>690</v>
      </c>
      <c r="J280" s="874" t="e">
        <v>#DIV/0!</v>
      </c>
      <c r="K280" s="874"/>
    </row>
    <row r="281" spans="1:11" s="358" customFormat="1" ht="17.100000000000001" customHeight="1" x14ac:dyDescent="0.25">
      <c r="A281" s="155">
        <v>12</v>
      </c>
      <c r="B281" s="297" t="s">
        <v>52</v>
      </c>
      <c r="C281" s="1100">
        <v>0</v>
      </c>
      <c r="D281" s="1100">
        <v>0</v>
      </c>
      <c r="E281" s="1102">
        <v>2604</v>
      </c>
      <c r="F281" s="1100">
        <v>494760</v>
      </c>
      <c r="G281" s="1102">
        <v>104160</v>
      </c>
      <c r="H281" s="1102">
        <v>0</v>
      </c>
      <c r="I281" s="874">
        <f t="shared" si="31"/>
        <v>190</v>
      </c>
      <c r="J281" s="874" t="e">
        <v>#DIV/0!</v>
      </c>
      <c r="K281" s="874"/>
    </row>
    <row r="282" spans="1:11" s="358" customFormat="1" ht="17.100000000000001" customHeight="1" x14ac:dyDescent="0.25">
      <c r="A282" s="155"/>
      <c r="B282" s="64" t="s">
        <v>74</v>
      </c>
      <c r="C282" s="1100">
        <v>0</v>
      </c>
      <c r="D282" s="1100">
        <v>0</v>
      </c>
      <c r="E282" s="1100">
        <v>0</v>
      </c>
      <c r="F282" s="1100">
        <v>0</v>
      </c>
      <c r="G282" s="1100">
        <v>15061820</v>
      </c>
      <c r="H282" s="1100">
        <v>0</v>
      </c>
      <c r="I282" s="874"/>
      <c r="J282" s="874"/>
      <c r="K282" s="874"/>
    </row>
    <row r="283" spans="1:11" s="358" customFormat="1" ht="17.100000000000001" customHeight="1" x14ac:dyDescent="0.25">
      <c r="A283" s="155"/>
      <c r="B283" s="64" t="s">
        <v>48</v>
      </c>
      <c r="C283" s="1100">
        <v>0</v>
      </c>
      <c r="D283" s="1100">
        <v>0</v>
      </c>
      <c r="E283" s="1100">
        <v>0</v>
      </c>
      <c r="F283" s="1100">
        <v>0</v>
      </c>
      <c r="G283" s="1100">
        <v>0</v>
      </c>
      <c r="H283" s="1100">
        <v>0</v>
      </c>
      <c r="I283" s="874"/>
      <c r="J283" s="874"/>
      <c r="K283" s="874"/>
    </row>
    <row r="284" spans="1:11" s="358" customFormat="1" ht="17.100000000000001" customHeight="1" x14ac:dyDescent="0.25">
      <c r="A284" s="1223" t="s">
        <v>49</v>
      </c>
      <c r="B284" s="1224"/>
      <c r="C284" s="393">
        <f>SUM(C270:C283)</f>
        <v>122</v>
      </c>
      <c r="D284" s="393">
        <f t="shared" ref="D284:H284" si="32">SUM(D270:D283)</f>
        <v>3353.8858</v>
      </c>
      <c r="E284" s="393">
        <f t="shared" si="32"/>
        <v>4871555</v>
      </c>
      <c r="F284" s="393">
        <f t="shared" si="32"/>
        <v>664260000</v>
      </c>
      <c r="G284" s="393">
        <f t="shared" si="32"/>
        <v>214795615</v>
      </c>
      <c r="H284" s="393">
        <f t="shared" si="32"/>
        <v>859</v>
      </c>
      <c r="I284" s="874"/>
      <c r="J284" s="874"/>
      <c r="K284" s="874"/>
    </row>
    <row r="285" spans="1:11" s="358" customFormat="1" ht="17.100000000000001" customHeight="1" x14ac:dyDescent="0.25">
      <c r="A285" s="367"/>
      <c r="B285" s="373"/>
      <c r="C285" s="373"/>
      <c r="D285" s="374"/>
      <c r="E285" s="374"/>
      <c r="F285" s="375"/>
      <c r="G285" s="389"/>
      <c r="H285" s="371"/>
      <c r="I285" s="874"/>
      <c r="J285" s="874"/>
      <c r="K285" s="874"/>
    </row>
    <row r="286" spans="1:11" s="358" customFormat="1" ht="17.100000000000001" customHeight="1" x14ac:dyDescent="0.25">
      <c r="A286" s="1217" t="s">
        <v>133</v>
      </c>
      <c r="B286" s="1217"/>
      <c r="C286" s="1217"/>
      <c r="D286" s="1217"/>
      <c r="E286" s="1217"/>
      <c r="F286" s="1217"/>
      <c r="G286" s="1217"/>
      <c r="H286" s="1217"/>
      <c r="I286" s="874"/>
      <c r="J286" s="874"/>
      <c r="K286" s="874"/>
    </row>
    <row r="287" spans="1:11" s="358" customFormat="1" ht="17.100000000000001" customHeight="1" x14ac:dyDescent="0.25">
      <c r="A287" s="1218" t="s">
        <v>181</v>
      </c>
      <c r="B287" s="1218" t="s">
        <v>3</v>
      </c>
      <c r="C287" s="1218" t="s">
        <v>4</v>
      </c>
      <c r="D287" s="360" t="s">
        <v>5</v>
      </c>
      <c r="E287" s="361" t="s">
        <v>6</v>
      </c>
      <c r="F287" s="362" t="s">
        <v>7</v>
      </c>
      <c r="G287" s="362" t="s">
        <v>8</v>
      </c>
      <c r="H287" s="361" t="s">
        <v>9</v>
      </c>
      <c r="I287" s="874"/>
      <c r="J287" s="874"/>
      <c r="K287" s="874"/>
    </row>
    <row r="288" spans="1:11" s="358" customFormat="1" ht="17.100000000000001" customHeight="1" x14ac:dyDescent="0.25">
      <c r="A288" s="1219"/>
      <c r="B288" s="1219"/>
      <c r="C288" s="1219"/>
      <c r="D288" s="325" t="s">
        <v>379</v>
      </c>
      <c r="E288" s="363" t="s">
        <v>633</v>
      </c>
      <c r="F288" s="364" t="s">
        <v>632</v>
      </c>
      <c r="G288" s="364" t="s">
        <v>631</v>
      </c>
      <c r="H288" s="326" t="s">
        <v>12</v>
      </c>
      <c r="I288" s="874"/>
      <c r="J288" s="874"/>
      <c r="K288" s="874"/>
    </row>
    <row r="289" spans="1:11" s="358" customFormat="1" ht="17.100000000000001" customHeight="1" x14ac:dyDescent="0.25">
      <c r="A289" s="158">
        <v>1</v>
      </c>
      <c r="B289" s="64" t="s">
        <v>196</v>
      </c>
      <c r="C289" s="1100">
        <v>121</v>
      </c>
      <c r="D289" s="1100">
        <v>233.8</v>
      </c>
      <c r="E289" s="1100">
        <v>586644.89</v>
      </c>
      <c r="F289" s="1100">
        <v>439983667.5</v>
      </c>
      <c r="G289" s="1100">
        <v>13730776</v>
      </c>
      <c r="H289" s="1100">
        <v>690</v>
      </c>
      <c r="I289" s="874">
        <f t="shared" si="31"/>
        <v>750</v>
      </c>
      <c r="J289" s="874">
        <v>750</v>
      </c>
      <c r="K289" s="874">
        <f t="shared" ref="K289:K331" si="33">G289/E289</f>
        <v>23.405600618118399</v>
      </c>
    </row>
    <row r="290" spans="1:11" s="358" customFormat="1" ht="17.100000000000001" customHeight="1" x14ac:dyDescent="0.25">
      <c r="A290" s="158">
        <v>2</v>
      </c>
      <c r="B290" s="64" t="s">
        <v>62</v>
      </c>
      <c r="C290" s="1100">
        <v>16</v>
      </c>
      <c r="D290" s="1100">
        <v>158.73310000000001</v>
      </c>
      <c r="E290" s="1100">
        <v>15180.5</v>
      </c>
      <c r="F290" s="1100">
        <v>2960197.5</v>
      </c>
      <c r="G290" s="1100">
        <v>333971</v>
      </c>
      <c r="H290" s="1100">
        <v>125</v>
      </c>
      <c r="I290" s="874">
        <f t="shared" si="31"/>
        <v>195</v>
      </c>
      <c r="J290" s="874">
        <v>184.99997388483911</v>
      </c>
      <c r="K290" s="874">
        <f t="shared" si="33"/>
        <v>22</v>
      </c>
    </row>
    <row r="291" spans="1:11" s="358" customFormat="1" ht="17.100000000000001" customHeight="1" x14ac:dyDescent="0.25">
      <c r="A291" s="158">
        <v>3</v>
      </c>
      <c r="B291" s="64" t="s">
        <v>53</v>
      </c>
      <c r="C291" s="1100">
        <v>0</v>
      </c>
      <c r="D291" s="1100">
        <v>0</v>
      </c>
      <c r="E291" s="1100">
        <v>819000</v>
      </c>
      <c r="F291" s="1100">
        <f>E291*I291</f>
        <v>188370000</v>
      </c>
      <c r="G291" s="1100">
        <v>23247431</v>
      </c>
      <c r="H291" s="1100">
        <v>625</v>
      </c>
      <c r="I291" s="874">
        <v>230</v>
      </c>
      <c r="J291" s="874">
        <v>220</v>
      </c>
      <c r="K291" s="874">
        <f t="shared" si="33"/>
        <v>28.385141636141636</v>
      </c>
    </row>
    <row r="292" spans="1:11" s="358" customFormat="1" ht="17.100000000000001" customHeight="1" x14ac:dyDescent="0.25">
      <c r="A292" s="158">
        <v>4</v>
      </c>
      <c r="B292" s="64" t="s">
        <v>58</v>
      </c>
      <c r="C292" s="1100">
        <v>0</v>
      </c>
      <c r="D292" s="1100">
        <v>0</v>
      </c>
      <c r="E292" s="1100">
        <v>0</v>
      </c>
      <c r="F292" s="1100">
        <v>0</v>
      </c>
      <c r="G292" s="1100">
        <v>0</v>
      </c>
      <c r="H292" s="1100">
        <v>0</v>
      </c>
      <c r="I292" s="874"/>
      <c r="J292" s="874"/>
      <c r="K292" s="874"/>
    </row>
    <row r="293" spans="1:11" s="358" customFormat="1" ht="17.100000000000001" customHeight="1" x14ac:dyDescent="0.25">
      <c r="A293" s="313"/>
      <c r="B293" s="64" t="s">
        <v>74</v>
      </c>
      <c r="C293" s="1100">
        <v>0</v>
      </c>
      <c r="D293" s="1100">
        <v>0</v>
      </c>
      <c r="E293" s="1100">
        <v>0</v>
      </c>
      <c r="F293" s="1100">
        <v>0</v>
      </c>
      <c r="G293" s="1100">
        <v>26775000</v>
      </c>
      <c r="H293" s="1100">
        <v>0</v>
      </c>
      <c r="I293" s="874"/>
      <c r="J293" s="874"/>
      <c r="K293" s="874"/>
    </row>
    <row r="294" spans="1:11" s="358" customFormat="1" ht="17.100000000000001" customHeight="1" x14ac:dyDescent="0.25">
      <c r="A294" s="313"/>
      <c r="B294" s="64" t="s">
        <v>48</v>
      </c>
      <c r="C294" s="1100">
        <v>0</v>
      </c>
      <c r="D294" s="1100">
        <v>0</v>
      </c>
      <c r="E294" s="1100">
        <v>0</v>
      </c>
      <c r="F294" s="1100">
        <v>0</v>
      </c>
      <c r="G294" s="1100">
        <v>21343000</v>
      </c>
      <c r="H294" s="1100">
        <v>0</v>
      </c>
      <c r="I294" s="874"/>
      <c r="J294" s="874"/>
      <c r="K294" s="874"/>
    </row>
    <row r="295" spans="1:11" s="358" customFormat="1" ht="17.100000000000001" customHeight="1" x14ac:dyDescent="0.25">
      <c r="A295" s="1223" t="s">
        <v>49</v>
      </c>
      <c r="B295" s="1224"/>
      <c r="C295" s="384">
        <f>SUM(C289:C294)</f>
        <v>137</v>
      </c>
      <c r="D295" s="384">
        <f t="shared" ref="D295:H295" si="34">SUM(D289:D294)</f>
        <v>392.53309999999999</v>
      </c>
      <c r="E295" s="390">
        <f>SUM(E289:E294)</f>
        <v>1420825.3900000001</v>
      </c>
      <c r="F295" s="390">
        <f>SUM(F289:F294)</f>
        <v>631313865</v>
      </c>
      <c r="G295" s="390">
        <f>SUM(G289:G294)</f>
        <v>85430178</v>
      </c>
      <c r="H295" s="384">
        <f t="shared" si="34"/>
        <v>1440</v>
      </c>
      <c r="I295" s="874"/>
      <c r="J295" s="874"/>
      <c r="K295" s="874"/>
    </row>
    <row r="296" spans="1:11" s="358" customFormat="1" ht="17.100000000000001" customHeight="1" x14ac:dyDescent="0.25">
      <c r="A296" s="379"/>
      <c r="B296" s="380"/>
      <c r="C296" s="380"/>
      <c r="D296" s="381"/>
      <c r="E296" s="381"/>
      <c r="F296" s="382"/>
      <c r="G296" s="382"/>
      <c r="H296" s="383"/>
      <c r="I296" s="874"/>
      <c r="J296" s="874"/>
      <c r="K296" s="874"/>
    </row>
    <row r="297" spans="1:11" s="358" customFormat="1" ht="17.100000000000001" customHeight="1" x14ac:dyDescent="0.25">
      <c r="A297" s="1217" t="s">
        <v>152</v>
      </c>
      <c r="B297" s="1217"/>
      <c r="C297" s="1217"/>
      <c r="D297" s="1217"/>
      <c r="E297" s="1217"/>
      <c r="F297" s="1217"/>
      <c r="G297" s="1217"/>
      <c r="H297" s="1217"/>
      <c r="I297" s="874"/>
      <c r="J297" s="874"/>
      <c r="K297" s="874"/>
    </row>
    <row r="298" spans="1:11" s="358" customFormat="1" ht="17.100000000000001" customHeight="1" x14ac:dyDescent="0.25">
      <c r="A298" s="1218" t="s">
        <v>181</v>
      </c>
      <c r="B298" s="1218" t="s">
        <v>3</v>
      </c>
      <c r="C298" s="1218" t="s">
        <v>4</v>
      </c>
      <c r="D298" s="360" t="s">
        <v>5</v>
      </c>
      <c r="E298" s="361" t="s">
        <v>6</v>
      </c>
      <c r="F298" s="362" t="s">
        <v>7</v>
      </c>
      <c r="G298" s="362" t="s">
        <v>8</v>
      </c>
      <c r="H298" s="361" t="s">
        <v>9</v>
      </c>
      <c r="I298" s="874"/>
      <c r="J298" s="874"/>
      <c r="K298" s="874"/>
    </row>
    <row r="299" spans="1:11" s="358" customFormat="1" ht="17.100000000000001" customHeight="1" x14ac:dyDescent="0.25">
      <c r="A299" s="1219"/>
      <c r="B299" s="1219"/>
      <c r="C299" s="1219"/>
      <c r="D299" s="325" t="s">
        <v>379</v>
      </c>
      <c r="E299" s="363" t="s">
        <v>633</v>
      </c>
      <c r="F299" s="364" t="s">
        <v>632</v>
      </c>
      <c r="G299" s="364" t="s">
        <v>432</v>
      </c>
      <c r="H299" s="326" t="s">
        <v>12</v>
      </c>
      <c r="I299" s="874"/>
      <c r="J299" s="874"/>
      <c r="K299" s="874"/>
    </row>
    <row r="300" spans="1:11" s="358" customFormat="1" ht="17.100000000000001" customHeight="1" x14ac:dyDescent="0.25">
      <c r="A300" s="225">
        <v>1</v>
      </c>
      <c r="B300" s="64" t="s">
        <v>71</v>
      </c>
      <c r="C300" s="1101">
        <v>78</v>
      </c>
      <c r="D300" s="1069">
        <v>103.74</v>
      </c>
      <c r="E300" s="1101">
        <v>123372.89</v>
      </c>
      <c r="F300" s="1101">
        <v>185059335</v>
      </c>
      <c r="G300" s="1101">
        <v>48216339</v>
      </c>
      <c r="H300" s="1101">
        <v>405</v>
      </c>
      <c r="I300" s="874">
        <f t="shared" si="31"/>
        <v>1500</v>
      </c>
      <c r="J300" s="874">
        <v>1499.9997905020618</v>
      </c>
      <c r="K300" s="874">
        <f t="shared" si="33"/>
        <v>390.81794225619581</v>
      </c>
    </row>
    <row r="301" spans="1:11" s="358" customFormat="1" ht="17.100000000000001" customHeight="1" x14ac:dyDescent="0.25">
      <c r="A301" s="155">
        <f>+A300+1</f>
        <v>2</v>
      </c>
      <c r="B301" s="64" t="s">
        <v>62</v>
      </c>
      <c r="C301" s="1100">
        <v>26</v>
      </c>
      <c r="D301" s="1003">
        <v>29.24</v>
      </c>
      <c r="E301" s="1101">
        <v>260301.66</v>
      </c>
      <c r="F301" s="1101">
        <v>50758823.700000003</v>
      </c>
      <c r="G301" s="1101">
        <v>13712572</v>
      </c>
      <c r="H301" s="1101">
        <v>200</v>
      </c>
      <c r="I301" s="874">
        <f t="shared" si="31"/>
        <v>195</v>
      </c>
      <c r="J301" s="874">
        <v>195.00002891281156</v>
      </c>
      <c r="K301" s="874">
        <f t="shared" si="33"/>
        <v>52.679541113952176</v>
      </c>
    </row>
    <row r="302" spans="1:11" s="358" customFormat="1" ht="17.100000000000001" customHeight="1" x14ac:dyDescent="0.25">
      <c r="A302" s="155">
        <f>+A301+1</f>
        <v>3</v>
      </c>
      <c r="B302" s="64" t="s">
        <v>185</v>
      </c>
      <c r="C302" s="1100">
        <v>0</v>
      </c>
      <c r="D302" s="1003">
        <v>0</v>
      </c>
      <c r="E302" s="1101">
        <v>16748.080000000002</v>
      </c>
      <c r="F302" s="1101">
        <v>10886252</v>
      </c>
      <c r="G302" s="1101">
        <v>632615</v>
      </c>
      <c r="H302" s="1101">
        <v>25</v>
      </c>
      <c r="I302" s="874">
        <f t="shared" si="31"/>
        <v>649.99999999999989</v>
      </c>
      <c r="J302" s="874">
        <v>700</v>
      </c>
      <c r="K302" s="874">
        <f t="shared" si="33"/>
        <v>37.772389432102067</v>
      </c>
    </row>
    <row r="303" spans="1:11" s="358" customFormat="1" ht="17.100000000000001" customHeight="1" x14ac:dyDescent="0.25">
      <c r="A303" s="155">
        <f>+A302+1</f>
        <v>4</v>
      </c>
      <c r="B303" s="299" t="s">
        <v>58</v>
      </c>
      <c r="C303" s="1100">
        <v>0</v>
      </c>
      <c r="D303" s="1100">
        <v>0</v>
      </c>
      <c r="E303" s="1100">
        <v>0</v>
      </c>
      <c r="F303" s="1100">
        <v>0</v>
      </c>
      <c r="G303" s="1100">
        <v>0</v>
      </c>
      <c r="H303" s="1100">
        <v>0</v>
      </c>
      <c r="I303" s="874" t="e">
        <f t="shared" si="31"/>
        <v>#DIV/0!</v>
      </c>
      <c r="J303" s="874" t="e">
        <v>#DIV/0!</v>
      </c>
      <c r="K303" s="874" t="e">
        <f t="shared" si="33"/>
        <v>#DIV/0!</v>
      </c>
    </row>
    <row r="304" spans="1:11" s="358" customFormat="1" ht="17.100000000000001" customHeight="1" x14ac:dyDescent="0.25">
      <c r="A304" s="225">
        <v>5</v>
      </c>
      <c r="B304" s="299" t="s">
        <v>53</v>
      </c>
      <c r="C304" s="1100">
        <v>0</v>
      </c>
      <c r="D304" s="1003">
        <v>0</v>
      </c>
      <c r="E304" s="1101">
        <v>40425</v>
      </c>
      <c r="F304" s="1101">
        <f>E304*I304</f>
        <v>8893500</v>
      </c>
      <c r="G304" s="1101">
        <v>1662293</v>
      </c>
      <c r="H304" s="1101">
        <v>80</v>
      </c>
      <c r="I304" s="874">
        <v>220</v>
      </c>
      <c r="J304" s="874">
        <v>220</v>
      </c>
      <c r="K304" s="874">
        <f t="shared" si="33"/>
        <v>41.120420531849106</v>
      </c>
    </row>
    <row r="305" spans="1:11" s="358" customFormat="1" ht="17.100000000000001" customHeight="1" x14ac:dyDescent="0.25">
      <c r="A305" s="225">
        <v>6</v>
      </c>
      <c r="B305" s="295" t="s">
        <v>45</v>
      </c>
      <c r="C305" s="1100">
        <v>21</v>
      </c>
      <c r="D305" s="1003">
        <v>315.87</v>
      </c>
      <c r="E305" s="1101">
        <v>192211.96</v>
      </c>
      <c r="F305" s="1101">
        <f>E305*I305</f>
        <v>259486146</v>
      </c>
      <c r="G305" s="1101">
        <v>22454562</v>
      </c>
      <c r="H305" s="1101">
        <v>490</v>
      </c>
      <c r="I305" s="874">
        <v>1350</v>
      </c>
      <c r="J305" s="874">
        <v>1344.9997794815474</v>
      </c>
      <c r="K305" s="874">
        <f t="shared" si="33"/>
        <v>116.82187726507757</v>
      </c>
    </row>
    <row r="306" spans="1:11" s="358" customFormat="1" ht="17.100000000000001" customHeight="1" x14ac:dyDescent="0.25">
      <c r="A306" s="225">
        <v>7</v>
      </c>
      <c r="B306" s="64" t="s">
        <v>39</v>
      </c>
      <c r="C306" s="1100">
        <v>40</v>
      </c>
      <c r="D306" s="1003">
        <v>50.26</v>
      </c>
      <c r="E306" s="1101">
        <v>157024.06</v>
      </c>
      <c r="F306" s="1101">
        <v>94214436</v>
      </c>
      <c r="G306" s="1101">
        <v>15639850</v>
      </c>
      <c r="H306" s="1101">
        <v>450</v>
      </c>
      <c r="I306" s="874">
        <f t="shared" si="31"/>
        <v>600</v>
      </c>
      <c r="J306" s="874">
        <v>649.99987018347406</v>
      </c>
      <c r="K306" s="874">
        <f t="shared" si="33"/>
        <v>99.601615191964854</v>
      </c>
    </row>
    <row r="307" spans="1:11" s="358" customFormat="1" ht="17.100000000000001" customHeight="1" x14ac:dyDescent="0.25">
      <c r="A307" s="155"/>
      <c r="B307" s="299" t="s">
        <v>74</v>
      </c>
      <c r="C307" s="1100">
        <v>0</v>
      </c>
      <c r="D307" s="1100">
        <v>0</v>
      </c>
      <c r="E307" s="1100">
        <v>0</v>
      </c>
      <c r="F307" s="1100">
        <v>0</v>
      </c>
      <c r="G307" s="1100">
        <v>40841237</v>
      </c>
      <c r="H307" s="1100">
        <v>0</v>
      </c>
      <c r="I307" s="874"/>
      <c r="J307" s="874"/>
      <c r="K307" s="874"/>
    </row>
    <row r="308" spans="1:11" s="358" customFormat="1" ht="17.100000000000001" customHeight="1" x14ac:dyDescent="0.25">
      <c r="A308" s="155"/>
      <c r="B308" s="64" t="s">
        <v>48</v>
      </c>
      <c r="C308" s="1100">
        <v>0</v>
      </c>
      <c r="D308" s="1100">
        <v>0</v>
      </c>
      <c r="E308" s="1100">
        <v>0</v>
      </c>
      <c r="F308" s="1100">
        <v>0</v>
      </c>
      <c r="G308" s="1100">
        <v>30651083</v>
      </c>
      <c r="H308" s="1100">
        <v>0</v>
      </c>
      <c r="I308" s="874"/>
      <c r="J308" s="874"/>
      <c r="K308" s="874"/>
    </row>
    <row r="309" spans="1:11" s="358" customFormat="1" ht="17.100000000000001" customHeight="1" x14ac:dyDescent="0.25">
      <c r="A309" s="1223" t="s">
        <v>49</v>
      </c>
      <c r="B309" s="1224"/>
      <c r="C309" s="359">
        <f>SUM(C300:C308)</f>
        <v>165</v>
      </c>
      <c r="D309" s="359">
        <f t="shared" ref="D309:H309" si="35">SUM(D300:D308)</f>
        <v>499.11</v>
      </c>
      <c r="E309" s="359">
        <f>SUM(E300:E308)</f>
        <v>790083.64999999991</v>
      </c>
      <c r="F309" s="359">
        <f>SUM(F300:F308)</f>
        <v>609298492.70000005</v>
      </c>
      <c r="G309" s="359">
        <f>SUM(G300:G308)</f>
        <v>173810551</v>
      </c>
      <c r="H309" s="359">
        <f t="shared" si="35"/>
        <v>1650</v>
      </c>
      <c r="I309" s="874"/>
      <c r="J309" s="874"/>
      <c r="K309" s="874"/>
    </row>
    <row r="310" spans="1:11" s="358" customFormat="1" ht="17.100000000000001" customHeight="1" x14ac:dyDescent="0.25">
      <c r="A310" s="367"/>
      <c r="B310" s="368"/>
      <c r="C310" s="368"/>
      <c r="D310" s="369"/>
      <c r="E310" s="369"/>
      <c r="F310" s="370"/>
      <c r="G310" s="370"/>
      <c r="H310" s="371"/>
      <c r="I310" s="874"/>
      <c r="J310" s="874"/>
      <c r="K310" s="874"/>
    </row>
    <row r="311" spans="1:11" s="418" customFormat="1" ht="17.100000000000001" customHeight="1" x14ac:dyDescent="0.25">
      <c r="A311" s="1230" t="s">
        <v>104</v>
      </c>
      <c r="B311" s="1230"/>
      <c r="C311" s="1230"/>
      <c r="D311" s="1230"/>
      <c r="E311" s="1230"/>
      <c r="F311" s="1230"/>
      <c r="G311" s="1230"/>
      <c r="H311" s="1230"/>
      <c r="I311" s="884"/>
      <c r="J311" s="874"/>
      <c r="K311" s="884"/>
    </row>
    <row r="312" spans="1:11" s="358" customFormat="1" ht="17.100000000000001" customHeight="1" x14ac:dyDescent="0.25">
      <c r="A312" s="1218" t="s">
        <v>181</v>
      </c>
      <c r="B312" s="1218" t="s">
        <v>3</v>
      </c>
      <c r="C312" s="1218" t="s">
        <v>4</v>
      </c>
      <c r="D312" s="360" t="s">
        <v>5</v>
      </c>
      <c r="E312" s="361" t="s">
        <v>6</v>
      </c>
      <c r="F312" s="362" t="s">
        <v>7</v>
      </c>
      <c r="G312" s="362" t="s">
        <v>8</v>
      </c>
      <c r="H312" s="361" t="s">
        <v>9</v>
      </c>
      <c r="I312" s="874"/>
      <c r="J312" s="874"/>
      <c r="K312" s="874"/>
    </row>
    <row r="313" spans="1:11" s="358" customFormat="1" ht="17.100000000000001" customHeight="1" x14ac:dyDescent="0.25">
      <c r="A313" s="1219"/>
      <c r="B313" s="1219"/>
      <c r="C313" s="1219"/>
      <c r="D313" s="325" t="s">
        <v>379</v>
      </c>
      <c r="E313" s="363" t="s">
        <v>633</v>
      </c>
      <c r="F313" s="364" t="s">
        <v>632</v>
      </c>
      <c r="G313" s="364" t="s">
        <v>432</v>
      </c>
      <c r="H313" s="326" t="s">
        <v>12</v>
      </c>
      <c r="I313" s="874"/>
      <c r="J313" s="874"/>
      <c r="K313" s="874"/>
    </row>
    <row r="314" spans="1:11" s="358" customFormat="1" ht="17.100000000000001" customHeight="1" x14ac:dyDescent="0.25">
      <c r="A314" s="225">
        <v>1</v>
      </c>
      <c r="B314" s="64" t="s">
        <v>59</v>
      </c>
      <c r="C314" s="1031">
        <v>42</v>
      </c>
      <c r="D314" s="1059">
        <v>5028.84</v>
      </c>
      <c r="E314" s="1059">
        <v>3290769.38</v>
      </c>
      <c r="F314" s="1059">
        <v>1234038518</v>
      </c>
      <c r="G314" s="1059">
        <v>49719398</v>
      </c>
      <c r="H314" s="1059">
        <v>762</v>
      </c>
      <c r="I314" s="874">
        <f t="shared" si="31"/>
        <v>375.00000015194018</v>
      </c>
      <c r="J314" s="874">
        <v>375</v>
      </c>
      <c r="K314" s="874" t="e">
        <f>#REF!/#REF!</f>
        <v>#REF!</v>
      </c>
    </row>
    <row r="315" spans="1:11" s="358" customFormat="1" ht="17.100000000000001" customHeight="1" x14ac:dyDescent="0.25">
      <c r="A315" s="155">
        <v>2</v>
      </c>
      <c r="B315" s="222" t="s">
        <v>62</v>
      </c>
      <c r="C315" s="1059">
        <v>122</v>
      </c>
      <c r="D315" s="1059">
        <v>125.49</v>
      </c>
      <c r="E315" s="1059">
        <v>756659.64</v>
      </c>
      <c r="F315" s="1059">
        <v>147548629.80000001</v>
      </c>
      <c r="G315" s="1059">
        <v>1943738.33</v>
      </c>
      <c r="H315" s="1059">
        <v>685</v>
      </c>
      <c r="I315" s="874">
        <f t="shared" si="31"/>
        <v>195</v>
      </c>
      <c r="J315" s="874">
        <v>180</v>
      </c>
      <c r="K315" s="874" t="e">
        <f>#REF!/#REF!</f>
        <v>#REF!</v>
      </c>
    </row>
    <row r="316" spans="1:11" s="358" customFormat="1" ht="17.100000000000001" customHeight="1" x14ac:dyDescent="0.25">
      <c r="A316" s="225">
        <v>3</v>
      </c>
      <c r="B316" s="796" t="s">
        <v>629</v>
      </c>
      <c r="C316" s="1059">
        <v>2</v>
      </c>
      <c r="D316" s="1059">
        <v>2</v>
      </c>
      <c r="E316" s="1059">
        <v>0</v>
      </c>
      <c r="F316" s="1059">
        <v>0</v>
      </c>
      <c r="G316" s="1059">
        <v>0</v>
      </c>
      <c r="H316" s="1059">
        <v>0</v>
      </c>
      <c r="I316" s="874" t="e">
        <f t="shared" si="31"/>
        <v>#DIV/0!</v>
      </c>
      <c r="J316" s="874">
        <v>25</v>
      </c>
      <c r="K316" s="874" t="e">
        <f>#REF!/#REF!</f>
        <v>#REF!</v>
      </c>
    </row>
    <row r="317" spans="1:11" s="358" customFormat="1" ht="17.100000000000001" customHeight="1" x14ac:dyDescent="0.25">
      <c r="A317" s="225">
        <v>4</v>
      </c>
      <c r="B317" s="796" t="s">
        <v>398</v>
      </c>
      <c r="C317" s="1059">
        <v>1</v>
      </c>
      <c r="D317" s="1059">
        <v>1.8353999999999999</v>
      </c>
      <c r="E317" s="1059">
        <v>12412.18</v>
      </c>
      <c r="F317" s="1059">
        <v>4654567.5</v>
      </c>
      <c r="G317" s="1059">
        <v>806791.7</v>
      </c>
      <c r="H317" s="1059">
        <v>5</v>
      </c>
      <c r="I317" s="874">
        <f t="shared" si="31"/>
        <v>375</v>
      </c>
      <c r="J317" s="874">
        <v>375</v>
      </c>
      <c r="K317" s="874" t="e">
        <f>#REF!/#REF!</f>
        <v>#REF!</v>
      </c>
    </row>
    <row r="318" spans="1:11" s="358" customFormat="1" ht="17.100000000000001" customHeight="1" x14ac:dyDescent="0.25">
      <c r="A318" s="155">
        <v>5</v>
      </c>
      <c r="B318" s="256" t="s">
        <v>58</v>
      </c>
      <c r="C318" s="1059">
        <v>1</v>
      </c>
      <c r="D318" s="1059">
        <v>426</v>
      </c>
      <c r="E318" s="1059">
        <v>740636.91</v>
      </c>
      <c r="F318" s="1059">
        <f>E318*I318</f>
        <v>211081519.35000002</v>
      </c>
      <c r="G318" s="1059">
        <v>33328660.949999999</v>
      </c>
      <c r="H318" s="1059">
        <v>240</v>
      </c>
      <c r="I318" s="874">
        <v>285</v>
      </c>
      <c r="J318" s="874">
        <v>285.00000255356474</v>
      </c>
      <c r="K318" s="874" t="e">
        <f>#REF!/#REF!</f>
        <v>#REF!</v>
      </c>
    </row>
    <row r="319" spans="1:11" s="358" customFormat="1" ht="17.100000000000001" customHeight="1" x14ac:dyDescent="0.25">
      <c r="A319" s="225">
        <v>6</v>
      </c>
      <c r="B319" s="297" t="s">
        <v>25</v>
      </c>
      <c r="C319" s="1059">
        <v>140</v>
      </c>
      <c r="D319" s="1059">
        <v>601.26</v>
      </c>
      <c r="E319" s="1059">
        <v>899695.69</v>
      </c>
      <c r="F319" s="1059">
        <v>404863060.5</v>
      </c>
      <c r="G319" s="1059">
        <v>53947641</v>
      </c>
      <c r="H319" s="1059">
        <v>740</v>
      </c>
      <c r="I319" s="874">
        <f t="shared" si="31"/>
        <v>450</v>
      </c>
      <c r="J319" s="874">
        <v>450</v>
      </c>
      <c r="K319" s="874" t="e">
        <f>#REF!/#REF!</f>
        <v>#REF!</v>
      </c>
    </row>
    <row r="320" spans="1:11" s="358" customFormat="1" ht="17.100000000000001" customHeight="1" x14ac:dyDescent="0.25">
      <c r="A320" s="387">
        <v>7</v>
      </c>
      <c r="B320" s="357" t="s">
        <v>169</v>
      </c>
      <c r="C320" s="1059">
        <v>1</v>
      </c>
      <c r="D320" s="1059">
        <v>4.5</v>
      </c>
      <c r="E320" s="1059">
        <v>0</v>
      </c>
      <c r="F320" s="1059">
        <v>0</v>
      </c>
      <c r="G320" s="1059">
        <v>0</v>
      </c>
      <c r="H320" s="1059">
        <v>0</v>
      </c>
      <c r="I320" s="874" t="e">
        <f t="shared" si="31"/>
        <v>#DIV/0!</v>
      </c>
      <c r="J320" s="874">
        <v>450</v>
      </c>
      <c r="K320" s="874" t="e">
        <f>#REF!/#REF!</f>
        <v>#REF!</v>
      </c>
    </row>
    <row r="321" spans="1:11" s="358" customFormat="1" ht="17.100000000000001" customHeight="1" x14ac:dyDescent="0.25">
      <c r="A321" s="148">
        <v>8</v>
      </c>
      <c r="B321" s="181" t="s">
        <v>57</v>
      </c>
      <c r="C321" s="1059">
        <v>15</v>
      </c>
      <c r="D321" s="1059">
        <v>18.79</v>
      </c>
      <c r="E321" s="1059">
        <v>11477.56</v>
      </c>
      <c r="F321" s="1059">
        <v>24102876</v>
      </c>
      <c r="G321" s="1059">
        <v>3328472.1</v>
      </c>
      <c r="H321" s="1059">
        <v>50</v>
      </c>
      <c r="I321" s="874">
        <f t="shared" si="31"/>
        <v>2100</v>
      </c>
      <c r="J321" s="874">
        <v>2100</v>
      </c>
      <c r="K321" s="874" t="e">
        <f>#REF!/#REF!</f>
        <v>#REF!</v>
      </c>
    </row>
    <row r="322" spans="1:11" s="358" customFormat="1" ht="17.100000000000001" customHeight="1" x14ac:dyDescent="0.25">
      <c r="A322" s="225"/>
      <c r="B322" s="256" t="s">
        <v>74</v>
      </c>
      <c r="C322" s="1100">
        <v>0</v>
      </c>
      <c r="D322" s="1100">
        <v>0</v>
      </c>
      <c r="E322" s="1100">
        <v>0</v>
      </c>
      <c r="F322" s="1100">
        <v>0</v>
      </c>
      <c r="G322" s="1102">
        <v>4200000</v>
      </c>
      <c r="H322" s="1100">
        <v>0</v>
      </c>
      <c r="I322" s="874"/>
      <c r="J322" s="874"/>
      <c r="K322" s="874"/>
    </row>
    <row r="323" spans="1:11" s="358" customFormat="1" ht="17.100000000000001" customHeight="1" x14ac:dyDescent="0.25">
      <c r="A323" s="155"/>
      <c r="B323" s="64" t="s">
        <v>48</v>
      </c>
      <c r="C323" s="1100">
        <v>0</v>
      </c>
      <c r="D323" s="1100">
        <v>0</v>
      </c>
      <c r="E323" s="1100">
        <v>0</v>
      </c>
      <c r="F323" s="1100">
        <v>0</v>
      </c>
      <c r="G323" s="1102">
        <v>57079369</v>
      </c>
      <c r="H323" s="1100">
        <v>0</v>
      </c>
      <c r="I323" s="874"/>
      <c r="J323" s="874"/>
      <c r="K323" s="874"/>
    </row>
    <row r="324" spans="1:11" s="358" customFormat="1" ht="17.100000000000001" customHeight="1" x14ac:dyDescent="0.25">
      <c r="A324" s="1223" t="s">
        <v>49</v>
      </c>
      <c r="B324" s="1224"/>
      <c r="C324" s="384">
        <f>SUM(C314:C323)</f>
        <v>324</v>
      </c>
      <c r="D324" s="384">
        <f t="shared" ref="D324:H324" si="36">SUM(D314:D323)</f>
        <v>6208.7154</v>
      </c>
      <c r="E324" s="384">
        <f t="shared" si="36"/>
        <v>5711651.3600000003</v>
      </c>
      <c r="F324" s="384">
        <f t="shared" si="36"/>
        <v>2026289171.1500001</v>
      </c>
      <c r="G324" s="384">
        <f t="shared" si="36"/>
        <v>204354071.08000001</v>
      </c>
      <c r="H324" s="384">
        <f t="shared" si="36"/>
        <v>2482</v>
      </c>
      <c r="I324" s="874"/>
      <c r="J324" s="874"/>
      <c r="K324" s="874"/>
    </row>
    <row r="325" spans="1:11" s="358" customFormat="1" ht="17.100000000000001" customHeight="1" x14ac:dyDescent="0.25">
      <c r="A325" s="379"/>
      <c r="B325" s="380"/>
      <c r="C325" s="380"/>
      <c r="D325" s="381"/>
      <c r="E325" s="381"/>
      <c r="F325" s="382"/>
      <c r="G325" s="382"/>
      <c r="H325" s="383"/>
      <c r="I325" s="874"/>
      <c r="J325" s="874"/>
      <c r="K325" s="874"/>
    </row>
    <row r="326" spans="1:11" s="358" customFormat="1" ht="17.100000000000001" customHeight="1" x14ac:dyDescent="0.25">
      <c r="A326" s="1217" t="s">
        <v>116</v>
      </c>
      <c r="B326" s="1217"/>
      <c r="C326" s="1217"/>
      <c r="D326" s="1217"/>
      <c r="E326" s="1217"/>
      <c r="F326" s="1217"/>
      <c r="G326" s="1217"/>
      <c r="H326" s="1217"/>
      <c r="I326" s="874"/>
      <c r="J326" s="874"/>
      <c r="K326" s="874"/>
    </row>
    <row r="327" spans="1:11" s="358" customFormat="1" ht="17.100000000000001" customHeight="1" x14ac:dyDescent="0.25">
      <c r="A327" s="1218" t="s">
        <v>181</v>
      </c>
      <c r="B327" s="1218" t="s">
        <v>3</v>
      </c>
      <c r="C327" s="1218" t="s">
        <v>4</v>
      </c>
      <c r="D327" s="360" t="s">
        <v>5</v>
      </c>
      <c r="E327" s="361" t="s">
        <v>6</v>
      </c>
      <c r="F327" s="362" t="s">
        <v>7</v>
      </c>
      <c r="G327" s="362" t="s">
        <v>8</v>
      </c>
      <c r="H327" s="361" t="s">
        <v>9</v>
      </c>
      <c r="I327" s="874"/>
      <c r="J327" s="874"/>
      <c r="K327" s="874"/>
    </row>
    <row r="328" spans="1:11" s="358" customFormat="1" ht="17.100000000000001" customHeight="1" x14ac:dyDescent="0.25">
      <c r="A328" s="1219"/>
      <c r="B328" s="1219"/>
      <c r="C328" s="1219"/>
      <c r="D328" s="325" t="s">
        <v>379</v>
      </c>
      <c r="E328" s="363" t="s">
        <v>633</v>
      </c>
      <c r="F328" s="364" t="s">
        <v>632</v>
      </c>
      <c r="G328" s="364" t="s">
        <v>432</v>
      </c>
      <c r="H328" s="326" t="s">
        <v>12</v>
      </c>
      <c r="I328" s="874"/>
      <c r="J328" s="874"/>
      <c r="K328" s="874"/>
    </row>
    <row r="329" spans="1:11" s="358" customFormat="1" ht="17.100000000000001" customHeight="1" x14ac:dyDescent="0.25">
      <c r="A329" s="155">
        <v>1</v>
      </c>
      <c r="B329" s="64" t="s">
        <v>53</v>
      </c>
      <c r="C329" s="887">
        <v>0</v>
      </c>
      <c r="D329" s="887">
        <v>0</v>
      </c>
      <c r="E329" s="887">
        <v>4512060</v>
      </c>
      <c r="F329" s="887">
        <v>1015213500</v>
      </c>
      <c r="G329" s="887">
        <v>150662786</v>
      </c>
      <c r="H329" s="887">
        <v>1200</v>
      </c>
      <c r="I329" s="874">
        <f t="shared" ref="I329:I387" si="37">F329/E329</f>
        <v>225</v>
      </c>
      <c r="J329" s="874">
        <v>250</v>
      </c>
      <c r="K329" s="874">
        <f t="shared" si="33"/>
        <v>33.391130880351767</v>
      </c>
    </row>
    <row r="330" spans="1:11" s="358" customFormat="1" ht="17.100000000000001" customHeight="1" x14ac:dyDescent="0.25">
      <c r="A330" s="155">
        <v>2</v>
      </c>
      <c r="B330" s="64" t="s">
        <v>69</v>
      </c>
      <c r="C330" s="887">
        <v>0</v>
      </c>
      <c r="D330" s="887">
        <v>0</v>
      </c>
      <c r="E330" s="887">
        <v>0</v>
      </c>
      <c r="F330" s="887">
        <v>0</v>
      </c>
      <c r="G330" s="887">
        <v>0</v>
      </c>
      <c r="H330" s="887">
        <v>0</v>
      </c>
      <c r="I330" s="874" t="e">
        <f t="shared" si="37"/>
        <v>#DIV/0!</v>
      </c>
      <c r="J330" s="874" t="e">
        <v>#DIV/0!</v>
      </c>
      <c r="K330" s="874" t="e">
        <f t="shared" si="33"/>
        <v>#DIV/0!</v>
      </c>
    </row>
    <row r="331" spans="1:11" s="358" customFormat="1" ht="17.100000000000001" customHeight="1" x14ac:dyDescent="0.25">
      <c r="A331" s="155">
        <v>3</v>
      </c>
      <c r="B331" s="297" t="s">
        <v>30</v>
      </c>
      <c r="C331" s="887">
        <v>40</v>
      </c>
      <c r="D331" s="1051">
        <v>90.22</v>
      </c>
      <c r="E331" s="1052">
        <v>542393.87</v>
      </c>
      <c r="F331" s="887">
        <v>420355249.30000001</v>
      </c>
      <c r="G331" s="1052">
        <v>119240309</v>
      </c>
      <c r="H331" s="1052">
        <v>150</v>
      </c>
      <c r="I331" s="874">
        <f t="shared" si="37"/>
        <v>775.000000092184</v>
      </c>
      <c r="J331" s="874">
        <v>670</v>
      </c>
      <c r="K331" s="874">
        <f t="shared" si="33"/>
        <v>219.84081236021345</v>
      </c>
    </row>
    <row r="332" spans="1:11" s="358" customFormat="1" ht="17.100000000000001" customHeight="1" x14ac:dyDescent="0.25">
      <c r="A332" s="155"/>
      <c r="B332" s="64" t="s">
        <v>74</v>
      </c>
      <c r="C332" s="887">
        <v>0</v>
      </c>
      <c r="D332" s="1051">
        <v>0</v>
      </c>
      <c r="E332" s="1052">
        <v>0</v>
      </c>
      <c r="F332" s="887">
        <v>0</v>
      </c>
      <c r="G332" s="1052">
        <v>24914444</v>
      </c>
      <c r="H332" s="1052">
        <v>0</v>
      </c>
      <c r="I332" s="874"/>
      <c r="J332" s="874"/>
      <c r="K332" s="874"/>
    </row>
    <row r="333" spans="1:11" s="358" customFormat="1" ht="17.100000000000001" customHeight="1" x14ac:dyDescent="0.25">
      <c r="A333" s="155"/>
      <c r="B333" s="64" t="s">
        <v>48</v>
      </c>
      <c r="C333" s="887">
        <v>0</v>
      </c>
      <c r="D333" s="1051">
        <v>0</v>
      </c>
      <c r="E333" s="1052">
        <v>0</v>
      </c>
      <c r="F333" s="887">
        <v>0</v>
      </c>
      <c r="G333" s="887">
        <v>21082838</v>
      </c>
      <c r="H333" s="1052">
        <v>0</v>
      </c>
      <c r="I333" s="874"/>
      <c r="J333" s="874"/>
      <c r="K333" s="874"/>
    </row>
    <row r="334" spans="1:11" s="358" customFormat="1" ht="17.100000000000001" customHeight="1" x14ac:dyDescent="0.25">
      <c r="A334" s="1223" t="s">
        <v>49</v>
      </c>
      <c r="B334" s="1224"/>
      <c r="C334" s="384">
        <f>SUM(C329:C333)</f>
        <v>40</v>
      </c>
      <c r="D334" s="384">
        <f t="shared" ref="D334:H334" si="38">SUM(D329:D333)</f>
        <v>90.22</v>
      </c>
      <c r="E334" s="384">
        <f t="shared" si="38"/>
        <v>5054453.87</v>
      </c>
      <c r="F334" s="384">
        <f t="shared" si="38"/>
        <v>1435568749.3</v>
      </c>
      <c r="G334" s="384">
        <f t="shared" si="38"/>
        <v>315900377</v>
      </c>
      <c r="H334" s="384">
        <f t="shared" si="38"/>
        <v>1350</v>
      </c>
      <c r="I334" s="874"/>
      <c r="J334" s="874"/>
      <c r="K334" s="874"/>
    </row>
    <row r="335" spans="1:11" s="358" customFormat="1" ht="17.100000000000001" customHeight="1" x14ac:dyDescent="0.25">
      <c r="C335" s="396"/>
      <c r="D335" s="396"/>
      <c r="E335" s="396"/>
      <c r="F335" s="396"/>
      <c r="G335" s="396"/>
      <c r="H335" s="396"/>
      <c r="I335" s="874"/>
      <c r="J335" s="874"/>
      <c r="K335" s="874"/>
    </row>
    <row r="336" spans="1:11" s="418" customFormat="1" ht="17.100000000000001" customHeight="1" x14ac:dyDescent="0.25">
      <c r="A336" s="1230" t="s">
        <v>153</v>
      </c>
      <c r="B336" s="1230"/>
      <c r="C336" s="1230"/>
      <c r="D336" s="1230"/>
      <c r="E336" s="1230"/>
      <c r="F336" s="1230"/>
      <c r="G336" s="1230"/>
      <c r="H336" s="1230"/>
      <c r="I336" s="884"/>
      <c r="J336" s="874"/>
      <c r="K336" s="884"/>
    </row>
    <row r="337" spans="1:11" s="358" customFormat="1" ht="17.100000000000001" customHeight="1" x14ac:dyDescent="0.25">
      <c r="A337" s="1218" t="s">
        <v>181</v>
      </c>
      <c r="B337" s="1218" t="s">
        <v>3</v>
      </c>
      <c r="C337" s="1218" t="s">
        <v>4</v>
      </c>
      <c r="D337" s="360" t="s">
        <v>5</v>
      </c>
      <c r="E337" s="361" t="s">
        <v>6</v>
      </c>
      <c r="F337" s="362" t="s">
        <v>7</v>
      </c>
      <c r="G337" s="362" t="s">
        <v>8</v>
      </c>
      <c r="H337" s="361" t="s">
        <v>9</v>
      </c>
      <c r="I337" s="874"/>
      <c r="J337" s="874"/>
      <c r="K337" s="874"/>
    </row>
    <row r="338" spans="1:11" s="358" customFormat="1" ht="17.100000000000001" customHeight="1" x14ac:dyDescent="0.25">
      <c r="A338" s="1219"/>
      <c r="B338" s="1219"/>
      <c r="C338" s="1219"/>
      <c r="D338" s="325" t="s">
        <v>379</v>
      </c>
      <c r="E338" s="363" t="s">
        <v>633</v>
      </c>
      <c r="F338" s="364" t="s">
        <v>632</v>
      </c>
      <c r="G338" s="364" t="s">
        <v>432</v>
      </c>
      <c r="H338" s="326" t="s">
        <v>12</v>
      </c>
      <c r="I338" s="874"/>
      <c r="J338" s="874"/>
      <c r="K338" s="874"/>
    </row>
    <row r="339" spans="1:11" s="358" customFormat="1" ht="17.100000000000001" customHeight="1" x14ac:dyDescent="0.25">
      <c r="A339" s="155">
        <v>1</v>
      </c>
      <c r="B339" s="64" t="s">
        <v>57</v>
      </c>
      <c r="C339" s="1068">
        <v>90</v>
      </c>
      <c r="D339" s="1070">
        <v>246.35</v>
      </c>
      <c r="E339" s="650">
        <v>100865.5</v>
      </c>
      <c r="F339" s="1068">
        <v>216860825</v>
      </c>
      <c r="G339" s="650">
        <v>29250995</v>
      </c>
      <c r="H339" s="650">
        <v>600</v>
      </c>
      <c r="I339" s="1124">
        <f t="shared" si="37"/>
        <v>2150</v>
      </c>
      <c r="J339" s="1124">
        <v>3800</v>
      </c>
      <c r="K339" s="874">
        <f t="shared" ref="K339:K397" si="39">G339/E339</f>
        <v>290</v>
      </c>
    </row>
    <row r="340" spans="1:11" s="358" customFormat="1" ht="17.100000000000001" customHeight="1" x14ac:dyDescent="0.25">
      <c r="A340" s="155">
        <v>2</v>
      </c>
      <c r="B340" s="64" t="s">
        <v>61</v>
      </c>
      <c r="C340" s="1068">
        <v>43</v>
      </c>
      <c r="D340" s="1070">
        <v>150.6</v>
      </c>
      <c r="E340" s="650">
        <v>39416.089999999997</v>
      </c>
      <c r="F340" s="1068">
        <v>72919766.5</v>
      </c>
      <c r="G340" s="650">
        <v>12613148.800000001</v>
      </c>
      <c r="H340" s="650">
        <v>230</v>
      </c>
      <c r="I340" s="1124">
        <f t="shared" si="37"/>
        <v>1850.0000000000002</v>
      </c>
      <c r="J340" s="1124">
        <v>919.99997260845259</v>
      </c>
      <c r="K340" s="874">
        <f t="shared" si="39"/>
        <v>320.00000000000006</v>
      </c>
    </row>
    <row r="341" spans="1:11" s="358" customFormat="1" ht="17.100000000000001" customHeight="1" x14ac:dyDescent="0.25">
      <c r="A341" s="155">
        <v>3</v>
      </c>
      <c r="B341" s="64" t="s">
        <v>143</v>
      </c>
      <c r="C341" s="1068">
        <v>210</v>
      </c>
      <c r="D341" s="1070">
        <v>210.5</v>
      </c>
      <c r="E341" s="650">
        <v>104426.7</v>
      </c>
      <c r="F341" s="1068">
        <v>112258702.5</v>
      </c>
      <c r="G341" s="650">
        <v>15664005</v>
      </c>
      <c r="H341" s="650">
        <v>2350</v>
      </c>
      <c r="I341" s="1124">
        <f t="shared" si="37"/>
        <v>1075</v>
      </c>
      <c r="J341" s="1124">
        <v>650</v>
      </c>
      <c r="K341" s="874">
        <f t="shared" si="39"/>
        <v>150</v>
      </c>
    </row>
    <row r="342" spans="1:11" s="358" customFormat="1" ht="17.100000000000001" customHeight="1" x14ac:dyDescent="0.25">
      <c r="A342" s="155">
        <v>4</v>
      </c>
      <c r="B342" s="297" t="s">
        <v>30</v>
      </c>
      <c r="C342" s="1068">
        <v>3</v>
      </c>
      <c r="D342" s="1070">
        <v>917.9</v>
      </c>
      <c r="E342" s="650">
        <v>572913</v>
      </c>
      <c r="F342" s="1068">
        <v>435413880</v>
      </c>
      <c r="G342" s="650">
        <v>125155176</v>
      </c>
      <c r="H342" s="650">
        <v>55</v>
      </c>
      <c r="I342" s="874">
        <f t="shared" si="37"/>
        <v>760</v>
      </c>
      <c r="J342" s="874">
        <v>760</v>
      </c>
      <c r="K342" s="874">
        <f t="shared" si="39"/>
        <v>218.45406894240486</v>
      </c>
    </row>
    <row r="343" spans="1:11" s="358" customFormat="1" ht="17.100000000000001" customHeight="1" x14ac:dyDescent="0.25">
      <c r="A343" s="155">
        <v>5</v>
      </c>
      <c r="B343" s="297" t="s">
        <v>26</v>
      </c>
      <c r="C343" s="1071">
        <v>1</v>
      </c>
      <c r="D343" s="1070">
        <v>32.369999999999997</v>
      </c>
      <c r="E343" s="650">
        <v>21598.97</v>
      </c>
      <c r="F343" s="1068">
        <v>39958094.5</v>
      </c>
      <c r="G343" s="650">
        <v>2807866.1</v>
      </c>
      <c r="H343" s="650">
        <v>5</v>
      </c>
      <c r="I343" s="1124">
        <f t="shared" si="37"/>
        <v>1850</v>
      </c>
      <c r="J343" s="1125">
        <v>12815.473061760842</v>
      </c>
      <c r="K343" s="874">
        <f t="shared" si="39"/>
        <v>130</v>
      </c>
    </row>
    <row r="344" spans="1:11" s="358" customFormat="1" ht="17.100000000000001" customHeight="1" x14ac:dyDescent="0.25">
      <c r="A344" s="155">
        <v>6</v>
      </c>
      <c r="B344" s="64" t="s">
        <v>425</v>
      </c>
      <c r="C344" s="1068">
        <v>3</v>
      </c>
      <c r="D344" s="1070">
        <v>14.7544</v>
      </c>
      <c r="E344" s="650">
        <v>90.93</v>
      </c>
      <c r="F344" s="1068">
        <v>27279</v>
      </c>
      <c r="G344" s="650">
        <v>25910.45</v>
      </c>
      <c r="H344" s="650">
        <v>2</v>
      </c>
      <c r="I344" s="1124">
        <f t="shared" si="37"/>
        <v>300</v>
      </c>
      <c r="J344" s="1124">
        <v>15.07045374124705</v>
      </c>
      <c r="K344" s="874">
        <f t="shared" si="39"/>
        <v>284.94941163532388</v>
      </c>
    </row>
    <row r="345" spans="1:11" s="358" customFormat="1" ht="17.100000000000001" customHeight="1" x14ac:dyDescent="0.25">
      <c r="A345" s="155">
        <v>7</v>
      </c>
      <c r="B345" s="64" t="s">
        <v>389</v>
      </c>
      <c r="C345" s="1068">
        <v>36</v>
      </c>
      <c r="D345" s="1070">
        <v>162.06</v>
      </c>
      <c r="E345" s="650">
        <v>256460.4</v>
      </c>
      <c r="F345" s="1068">
        <v>134641710</v>
      </c>
      <c r="G345" s="650">
        <v>23081436</v>
      </c>
      <c r="H345" s="650">
        <v>25</v>
      </c>
      <c r="I345" s="1124">
        <f t="shared" si="37"/>
        <v>525</v>
      </c>
      <c r="J345" s="1124">
        <v>200.00000000000003</v>
      </c>
      <c r="K345" s="874">
        <f t="shared" si="39"/>
        <v>90</v>
      </c>
    </row>
    <row r="346" spans="1:11" s="358" customFormat="1" ht="17.100000000000001" customHeight="1" x14ac:dyDescent="0.25">
      <c r="A346" s="155">
        <v>8</v>
      </c>
      <c r="B346" s="64" t="s">
        <v>62</v>
      </c>
      <c r="C346" s="1068">
        <v>42</v>
      </c>
      <c r="D346" s="1070">
        <v>45.75</v>
      </c>
      <c r="E346" s="650">
        <v>273982.15999999997</v>
      </c>
      <c r="F346" s="1068">
        <v>53426521.200000003</v>
      </c>
      <c r="G346" s="650">
        <v>9589375.5999999996</v>
      </c>
      <c r="H346" s="650">
        <v>250</v>
      </c>
      <c r="I346" s="874">
        <f t="shared" si="37"/>
        <v>195.00000000000003</v>
      </c>
      <c r="J346" s="874">
        <v>150</v>
      </c>
      <c r="K346" s="874">
        <f t="shared" si="39"/>
        <v>35</v>
      </c>
    </row>
    <row r="347" spans="1:11" s="358" customFormat="1" ht="17.100000000000001" customHeight="1" x14ac:dyDescent="0.25">
      <c r="A347" s="155">
        <v>9</v>
      </c>
      <c r="B347" s="64" t="s">
        <v>453</v>
      </c>
      <c r="C347" s="1071">
        <v>3</v>
      </c>
      <c r="D347" s="1070">
        <v>13</v>
      </c>
      <c r="E347" s="1071">
        <v>0</v>
      </c>
      <c r="F347" s="1068">
        <v>0</v>
      </c>
      <c r="G347" s="650">
        <v>518108</v>
      </c>
      <c r="H347" s="650">
        <v>0</v>
      </c>
      <c r="I347" s="874" t="e">
        <f t="shared" si="37"/>
        <v>#DIV/0!</v>
      </c>
      <c r="J347" s="874">
        <v>450</v>
      </c>
      <c r="K347" s="874" t="e">
        <f t="shared" si="39"/>
        <v>#DIV/0!</v>
      </c>
    </row>
    <row r="348" spans="1:11" s="358" customFormat="1" ht="17.100000000000001" customHeight="1" x14ac:dyDescent="0.25">
      <c r="A348" s="155">
        <v>10</v>
      </c>
      <c r="B348" s="64" t="s">
        <v>58</v>
      </c>
      <c r="C348" s="1068">
        <v>2</v>
      </c>
      <c r="D348" s="1070">
        <v>72</v>
      </c>
      <c r="E348" s="650">
        <v>0</v>
      </c>
      <c r="F348" s="1068">
        <v>0</v>
      </c>
      <c r="G348" s="650">
        <v>0</v>
      </c>
      <c r="H348" s="650">
        <v>0</v>
      </c>
      <c r="I348" s="874" t="e">
        <f t="shared" si="37"/>
        <v>#DIV/0!</v>
      </c>
      <c r="J348" s="874">
        <v>300</v>
      </c>
      <c r="K348" s="874" t="e">
        <f t="shared" si="39"/>
        <v>#DIV/0!</v>
      </c>
    </row>
    <row r="349" spans="1:11" s="358" customFormat="1" ht="17.100000000000001" customHeight="1" x14ac:dyDescent="0.25">
      <c r="A349" s="155">
        <v>11</v>
      </c>
      <c r="B349" s="64" t="s">
        <v>53</v>
      </c>
      <c r="C349" s="1068">
        <v>9</v>
      </c>
      <c r="D349" s="1070">
        <v>28</v>
      </c>
      <c r="E349" s="650">
        <v>0</v>
      </c>
      <c r="F349" s="1068">
        <v>0</v>
      </c>
      <c r="G349" s="650">
        <v>2569340</v>
      </c>
      <c r="H349" s="650">
        <v>65</v>
      </c>
      <c r="I349" s="874" t="e">
        <f t="shared" si="37"/>
        <v>#DIV/0!</v>
      </c>
      <c r="J349" s="874">
        <v>230</v>
      </c>
      <c r="K349" s="874" t="e">
        <f t="shared" si="39"/>
        <v>#DIV/0!</v>
      </c>
    </row>
    <row r="350" spans="1:11" s="358" customFormat="1" ht="17.100000000000001" customHeight="1" x14ac:dyDescent="0.25">
      <c r="A350" s="155">
        <v>12</v>
      </c>
      <c r="B350" s="64" t="s">
        <v>64</v>
      </c>
      <c r="C350" s="1068">
        <v>2</v>
      </c>
      <c r="D350" s="1070">
        <v>2</v>
      </c>
      <c r="E350" s="650">
        <v>65000</v>
      </c>
      <c r="F350" s="1068">
        <v>2275000</v>
      </c>
      <c r="G350" s="1031">
        <v>390000</v>
      </c>
      <c r="H350" s="650">
        <v>50</v>
      </c>
      <c r="I350" s="874">
        <f t="shared" si="37"/>
        <v>35</v>
      </c>
      <c r="J350" s="874">
        <v>20</v>
      </c>
      <c r="K350" s="874">
        <f>F350/E350</f>
        <v>35</v>
      </c>
    </row>
    <row r="351" spans="1:11" s="358" customFormat="1" ht="17.100000000000001" customHeight="1" x14ac:dyDescent="0.25">
      <c r="A351" s="155">
        <v>13</v>
      </c>
      <c r="B351" s="64" t="s">
        <v>186</v>
      </c>
      <c r="C351" s="1068">
        <v>21</v>
      </c>
      <c r="D351" s="1070">
        <v>21</v>
      </c>
      <c r="E351" s="650">
        <v>439745</v>
      </c>
      <c r="F351" s="1100">
        <v>83551550</v>
      </c>
      <c r="G351" s="650">
        <v>14071840</v>
      </c>
      <c r="H351" s="650">
        <v>250</v>
      </c>
      <c r="I351" s="874">
        <f t="shared" si="37"/>
        <v>190</v>
      </c>
      <c r="J351" s="874">
        <v>195</v>
      </c>
      <c r="K351" s="874">
        <f t="shared" si="39"/>
        <v>32</v>
      </c>
    </row>
    <row r="352" spans="1:11" s="358" customFormat="1" ht="17.100000000000001" customHeight="1" x14ac:dyDescent="0.25">
      <c r="A352" s="155">
        <v>14</v>
      </c>
      <c r="B352" s="877" t="s">
        <v>625</v>
      </c>
      <c r="C352" s="1068">
        <v>5</v>
      </c>
      <c r="D352" s="1068">
        <v>5</v>
      </c>
      <c r="E352" s="1068">
        <v>0</v>
      </c>
      <c r="F352" s="1068">
        <v>0</v>
      </c>
      <c r="G352" s="1068">
        <v>271897</v>
      </c>
      <c r="H352" s="1068">
        <v>0</v>
      </c>
      <c r="I352" s="874"/>
      <c r="J352" s="874"/>
      <c r="K352" s="874"/>
    </row>
    <row r="353" spans="1:11" s="358" customFormat="1" ht="17.100000000000001" customHeight="1" x14ac:dyDescent="0.25">
      <c r="A353" s="397"/>
      <c r="B353" s="64" t="s">
        <v>74</v>
      </c>
      <c r="C353" s="1068">
        <v>0</v>
      </c>
      <c r="D353" s="1068">
        <v>0</v>
      </c>
      <c r="E353" s="1068">
        <v>0</v>
      </c>
      <c r="F353" s="1068">
        <v>0</v>
      </c>
      <c r="G353" s="650">
        <v>44117235</v>
      </c>
      <c r="H353" s="1068">
        <v>0</v>
      </c>
      <c r="I353" s="874"/>
      <c r="J353" s="874"/>
      <c r="K353" s="874"/>
    </row>
    <row r="354" spans="1:11" s="358" customFormat="1" ht="20.25" customHeight="1" x14ac:dyDescent="0.25">
      <c r="A354" s="397"/>
      <c r="B354" s="64" t="s">
        <v>48</v>
      </c>
      <c r="C354" s="1100">
        <v>0</v>
      </c>
      <c r="D354" s="1068">
        <v>0</v>
      </c>
      <c r="E354" s="1068">
        <v>0</v>
      </c>
      <c r="F354" s="1068">
        <v>0</v>
      </c>
      <c r="G354" s="650">
        <v>66946269</v>
      </c>
      <c r="H354" s="1068">
        <v>0</v>
      </c>
      <c r="I354" s="874"/>
      <c r="J354" s="874"/>
      <c r="K354" s="874"/>
    </row>
    <row r="355" spans="1:11" s="358" customFormat="1" ht="17.100000000000001" customHeight="1" x14ac:dyDescent="0.25">
      <c r="A355" s="1223" t="s">
        <v>49</v>
      </c>
      <c r="B355" s="1224"/>
      <c r="C355" s="384">
        <f>SUM(C339:C354)</f>
        <v>470</v>
      </c>
      <c r="D355" s="384">
        <f t="shared" ref="D355:H355" si="40">SUM(D339:D354)</f>
        <v>1921.2843999999998</v>
      </c>
      <c r="E355" s="384">
        <f t="shared" si="40"/>
        <v>1874498.75</v>
      </c>
      <c r="F355" s="384">
        <f t="shared" si="40"/>
        <v>1151333328.7</v>
      </c>
      <c r="G355" s="393">
        <f>SUM(G339:G354)</f>
        <v>347072601.94999999</v>
      </c>
      <c r="H355" s="384">
        <f t="shared" si="40"/>
        <v>3882</v>
      </c>
      <c r="I355" s="874"/>
      <c r="J355" s="874"/>
      <c r="K355" s="874"/>
    </row>
    <row r="356" spans="1:11" s="358" customFormat="1" ht="17.100000000000001" customHeight="1" x14ac:dyDescent="0.25">
      <c r="A356" s="379"/>
      <c r="B356" s="380"/>
      <c r="C356" s="380"/>
      <c r="D356" s="381"/>
      <c r="E356" s="381"/>
      <c r="F356" s="382"/>
      <c r="G356" s="389"/>
      <c r="H356" s="383"/>
      <c r="I356" s="874"/>
      <c r="J356" s="874"/>
      <c r="K356" s="874"/>
    </row>
    <row r="357" spans="1:11" s="418" customFormat="1" ht="17.100000000000001" customHeight="1" x14ac:dyDescent="0.25">
      <c r="A357" s="1230" t="s">
        <v>86</v>
      </c>
      <c r="B357" s="1230"/>
      <c r="C357" s="1230"/>
      <c r="D357" s="1230"/>
      <c r="E357" s="1230"/>
      <c r="F357" s="1230"/>
      <c r="G357" s="1230"/>
      <c r="H357" s="1230"/>
      <c r="I357" s="884"/>
      <c r="J357" s="874"/>
      <c r="K357" s="884"/>
    </row>
    <row r="358" spans="1:11" s="358" customFormat="1" ht="17.100000000000001" customHeight="1" x14ac:dyDescent="0.25">
      <c r="A358" s="1218" t="s">
        <v>181</v>
      </c>
      <c r="B358" s="1218" t="s">
        <v>3</v>
      </c>
      <c r="C358" s="1218" t="s">
        <v>4</v>
      </c>
      <c r="D358" s="360" t="s">
        <v>5</v>
      </c>
      <c r="E358" s="361" t="s">
        <v>6</v>
      </c>
      <c r="F358" s="362" t="s">
        <v>7</v>
      </c>
      <c r="G358" s="362" t="s">
        <v>8</v>
      </c>
      <c r="H358" s="361" t="s">
        <v>9</v>
      </c>
      <c r="I358" s="874"/>
      <c r="J358" s="874"/>
      <c r="K358" s="874"/>
    </row>
    <row r="359" spans="1:11" s="358" customFormat="1" ht="17.100000000000001" customHeight="1" x14ac:dyDescent="0.25">
      <c r="A359" s="1219"/>
      <c r="B359" s="1219"/>
      <c r="C359" s="1219"/>
      <c r="D359" s="325" t="s">
        <v>379</v>
      </c>
      <c r="E359" s="363" t="s">
        <v>633</v>
      </c>
      <c r="F359" s="364" t="s">
        <v>632</v>
      </c>
      <c r="G359" s="364" t="s">
        <v>432</v>
      </c>
      <c r="H359" s="326" t="s">
        <v>12</v>
      </c>
      <c r="I359" s="874"/>
      <c r="J359" s="874"/>
      <c r="K359" s="874"/>
    </row>
    <row r="360" spans="1:11" s="358" customFormat="1" ht="17.100000000000001" customHeight="1" x14ac:dyDescent="0.25">
      <c r="A360" s="155">
        <v>1</v>
      </c>
      <c r="B360" s="64" t="s">
        <v>62</v>
      </c>
      <c r="C360" s="1100">
        <v>733</v>
      </c>
      <c r="D360" s="1100">
        <v>725.22</v>
      </c>
      <c r="E360" s="1102">
        <v>12501747.939999999</v>
      </c>
      <c r="F360" s="1038">
        <v>2500349588</v>
      </c>
      <c r="G360" s="1102">
        <v>81314160</v>
      </c>
      <c r="H360" s="1068">
        <v>11000</v>
      </c>
      <c r="I360" s="874">
        <f t="shared" si="37"/>
        <v>200</v>
      </c>
      <c r="J360" s="874">
        <v>190</v>
      </c>
      <c r="K360" s="874">
        <f t="shared" ref="K360:K371" si="41">G360/E360</f>
        <v>6.5042232806367082</v>
      </c>
    </row>
    <row r="361" spans="1:11" s="358" customFormat="1" ht="17.100000000000001" customHeight="1" x14ac:dyDescent="0.25">
      <c r="A361" s="155">
        <v>2</v>
      </c>
      <c r="B361" s="64" t="s">
        <v>61</v>
      </c>
      <c r="C361" s="1100">
        <v>17</v>
      </c>
      <c r="D361" s="1003">
        <v>35.08</v>
      </c>
      <c r="E361" s="1102">
        <v>40158.629999999997</v>
      </c>
      <c r="F361" s="1100">
        <v>74293465.5</v>
      </c>
      <c r="G361" s="1102">
        <v>12598212</v>
      </c>
      <c r="H361" s="1068">
        <v>135</v>
      </c>
      <c r="I361" s="874">
        <f t="shared" si="37"/>
        <v>1850.0000000000002</v>
      </c>
      <c r="J361" s="874">
        <v>1799.9999999999998</v>
      </c>
      <c r="K361" s="874">
        <f t="shared" si="41"/>
        <v>313.71119980935606</v>
      </c>
    </row>
    <row r="362" spans="1:11" s="358" customFormat="1" ht="17.100000000000001" customHeight="1" x14ac:dyDescent="0.25">
      <c r="A362" s="155">
        <v>3</v>
      </c>
      <c r="B362" s="64" t="s">
        <v>59</v>
      </c>
      <c r="C362" s="1100">
        <v>5</v>
      </c>
      <c r="D362" s="1037">
        <v>13.11</v>
      </c>
      <c r="E362" s="1102">
        <v>0</v>
      </c>
      <c r="F362" s="1100">
        <v>0</v>
      </c>
      <c r="G362" s="1102">
        <v>0</v>
      </c>
      <c r="H362" s="1068">
        <v>35</v>
      </c>
      <c r="I362" s="874" t="e">
        <f t="shared" si="37"/>
        <v>#DIV/0!</v>
      </c>
      <c r="J362" s="874" t="e">
        <v>#DIV/0!</v>
      </c>
      <c r="K362" s="874" t="e">
        <f t="shared" si="41"/>
        <v>#DIV/0!</v>
      </c>
    </row>
    <row r="363" spans="1:11" s="358" customFormat="1" ht="17.100000000000001" customHeight="1" x14ac:dyDescent="0.25">
      <c r="A363" s="155">
        <v>4</v>
      </c>
      <c r="B363" s="64" t="s">
        <v>57</v>
      </c>
      <c r="C363" s="1100">
        <v>27</v>
      </c>
      <c r="D363" s="1003">
        <v>35.5</v>
      </c>
      <c r="E363" s="1102">
        <v>198303</v>
      </c>
      <c r="F363" s="1100">
        <v>396606000</v>
      </c>
      <c r="G363" s="1102">
        <v>38506623</v>
      </c>
      <c r="H363" s="1068">
        <v>85</v>
      </c>
      <c r="I363" s="874">
        <f t="shared" si="37"/>
        <v>2000</v>
      </c>
      <c r="J363" s="874">
        <v>1999.9999999999998</v>
      </c>
      <c r="K363" s="874">
        <f t="shared" si="41"/>
        <v>194.18073856673877</v>
      </c>
    </row>
    <row r="364" spans="1:11" s="358" customFormat="1" ht="17.100000000000001" customHeight="1" x14ac:dyDescent="0.25">
      <c r="A364" s="155">
        <v>5</v>
      </c>
      <c r="B364" s="64" t="s">
        <v>53</v>
      </c>
      <c r="C364" s="1100">
        <v>0</v>
      </c>
      <c r="D364" s="1100">
        <v>0</v>
      </c>
      <c r="E364" s="1102">
        <v>1835450</v>
      </c>
      <c r="F364" s="1100">
        <v>73418000</v>
      </c>
      <c r="G364" s="1102">
        <v>51046000</v>
      </c>
      <c r="H364" s="1068">
        <v>4800</v>
      </c>
      <c r="I364" s="874">
        <f t="shared" si="37"/>
        <v>40</v>
      </c>
      <c r="J364" s="874">
        <v>200</v>
      </c>
      <c r="K364" s="874">
        <f t="shared" si="41"/>
        <v>27.811163474897164</v>
      </c>
    </row>
    <row r="365" spans="1:11" s="358" customFormat="1" ht="17.100000000000001" customHeight="1" x14ac:dyDescent="0.25">
      <c r="A365" s="155">
        <v>6</v>
      </c>
      <c r="B365" s="222" t="s">
        <v>58</v>
      </c>
      <c r="C365" s="1100">
        <v>1</v>
      </c>
      <c r="D365" s="1100">
        <v>954.15</v>
      </c>
      <c r="E365" s="358">
        <v>13218.63</v>
      </c>
      <c r="F365" s="1102">
        <f>E365*I365</f>
        <v>3701216.4</v>
      </c>
      <c r="G365" s="1102">
        <v>1447090</v>
      </c>
      <c r="H365" s="1068">
        <v>350</v>
      </c>
      <c r="I365" s="874">
        <v>280</v>
      </c>
      <c r="J365" s="874" t="e">
        <v>#DIV/0!</v>
      </c>
      <c r="K365" s="874">
        <f t="shared" si="41"/>
        <v>109.47352335302524</v>
      </c>
    </row>
    <row r="366" spans="1:11" s="358" customFormat="1" ht="17.100000000000001" customHeight="1" x14ac:dyDescent="0.25">
      <c r="A366" s="155">
        <v>7</v>
      </c>
      <c r="B366" s="297" t="s">
        <v>43</v>
      </c>
      <c r="C366" s="1100">
        <v>1</v>
      </c>
      <c r="D366" s="1037">
        <v>34.840000000000003</v>
      </c>
      <c r="E366" s="1102">
        <v>18854.53</v>
      </c>
      <c r="F366" s="1100">
        <f>E366*I366</f>
        <v>10181446.199999999</v>
      </c>
      <c r="G366" s="1102">
        <v>2030876</v>
      </c>
      <c r="H366" s="1068">
        <v>55</v>
      </c>
      <c r="I366" s="874">
        <v>540</v>
      </c>
      <c r="J366" s="874">
        <v>529.99999627748196</v>
      </c>
      <c r="K366" s="874">
        <f t="shared" si="41"/>
        <v>107.71289446090675</v>
      </c>
    </row>
    <row r="367" spans="1:11" s="358" customFormat="1" ht="17.100000000000001" customHeight="1" x14ac:dyDescent="0.25">
      <c r="A367" s="155">
        <v>8</v>
      </c>
      <c r="B367" s="357" t="s">
        <v>25</v>
      </c>
      <c r="C367" s="1100">
        <v>0</v>
      </c>
      <c r="D367" s="1011">
        <v>0</v>
      </c>
      <c r="E367" s="1011">
        <v>0</v>
      </c>
      <c r="F367" s="1011">
        <v>0</v>
      </c>
      <c r="G367" s="1011">
        <v>0</v>
      </c>
      <c r="H367" s="1068">
        <v>0</v>
      </c>
      <c r="I367" s="874" t="e">
        <f t="shared" si="37"/>
        <v>#DIV/0!</v>
      </c>
      <c r="J367" s="874">
        <v>400</v>
      </c>
      <c r="K367" s="874" t="e">
        <f t="shared" si="41"/>
        <v>#DIV/0!</v>
      </c>
    </row>
    <row r="368" spans="1:11" s="358" customFormat="1" ht="17.100000000000001" customHeight="1" x14ac:dyDescent="0.25">
      <c r="A368" s="155">
        <v>9</v>
      </c>
      <c r="B368" s="295" t="s">
        <v>40</v>
      </c>
      <c r="C368" s="1100">
        <v>32</v>
      </c>
      <c r="D368" s="1003">
        <v>153.24</v>
      </c>
      <c r="E368" s="1102">
        <v>95369.34</v>
      </c>
      <c r="F368" s="1100">
        <v>40055122.799999997</v>
      </c>
      <c r="G368" s="1102">
        <v>8493157</v>
      </c>
      <c r="H368" s="1068">
        <v>950</v>
      </c>
      <c r="I368" s="874">
        <f t="shared" si="37"/>
        <v>420</v>
      </c>
      <c r="J368" s="874">
        <v>500</v>
      </c>
      <c r="K368" s="874">
        <f t="shared" si="41"/>
        <v>89.055423891997165</v>
      </c>
    </row>
    <row r="369" spans="1:11" s="358" customFormat="1" ht="17.100000000000001" customHeight="1" x14ac:dyDescent="0.25">
      <c r="A369" s="155">
        <v>10</v>
      </c>
      <c r="B369" s="297" t="s">
        <v>39</v>
      </c>
      <c r="C369" s="1100">
        <v>1</v>
      </c>
      <c r="D369" s="1037">
        <v>5</v>
      </c>
      <c r="E369" s="1102">
        <v>0</v>
      </c>
      <c r="F369" s="1100">
        <v>0</v>
      </c>
      <c r="G369" s="1102">
        <v>0</v>
      </c>
      <c r="H369" s="1068">
        <v>24</v>
      </c>
      <c r="I369" s="874" t="e">
        <f t="shared" si="37"/>
        <v>#DIV/0!</v>
      </c>
      <c r="J369" s="874" t="e">
        <v>#DIV/0!</v>
      </c>
      <c r="K369" s="874" t="e">
        <f t="shared" si="41"/>
        <v>#DIV/0!</v>
      </c>
    </row>
    <row r="370" spans="1:11" s="358" customFormat="1" ht="17.100000000000001" customHeight="1" x14ac:dyDescent="0.25">
      <c r="A370" s="155">
        <v>11</v>
      </c>
      <c r="B370" s="64" t="s">
        <v>67</v>
      </c>
      <c r="C370" s="1100">
        <v>0</v>
      </c>
      <c r="D370" s="1003">
        <v>0</v>
      </c>
      <c r="E370" s="1102">
        <v>0</v>
      </c>
      <c r="F370" s="1100">
        <v>0</v>
      </c>
      <c r="G370" s="1102">
        <v>0</v>
      </c>
      <c r="H370" s="1068">
        <v>0</v>
      </c>
      <c r="I370" s="874" t="e">
        <f t="shared" si="37"/>
        <v>#DIV/0!</v>
      </c>
      <c r="J370" s="874" t="e">
        <v>#DIV/0!</v>
      </c>
      <c r="K370" s="874" t="e">
        <f t="shared" si="41"/>
        <v>#DIV/0!</v>
      </c>
    </row>
    <row r="371" spans="1:11" s="358" customFormat="1" ht="17.100000000000001" customHeight="1" x14ac:dyDescent="0.25">
      <c r="A371" s="155">
        <v>12</v>
      </c>
      <c r="B371" s="357" t="s">
        <v>45</v>
      </c>
      <c r="C371" s="1100">
        <v>4</v>
      </c>
      <c r="D371" s="1003">
        <v>72.55</v>
      </c>
      <c r="E371" s="1102">
        <v>1543.4</v>
      </c>
      <c r="F371" s="1011">
        <v>2083590</v>
      </c>
      <c r="G371" s="1100">
        <v>963800</v>
      </c>
      <c r="H371" s="1068">
        <v>30</v>
      </c>
      <c r="I371" s="874">
        <f t="shared" si="37"/>
        <v>1350</v>
      </c>
      <c r="J371" s="874">
        <v>1300</v>
      </c>
      <c r="K371" s="874">
        <f t="shared" si="41"/>
        <v>624.46546585460669</v>
      </c>
    </row>
    <row r="372" spans="1:11" s="358" customFormat="1" ht="17.100000000000001" customHeight="1" x14ac:dyDescent="0.25">
      <c r="A372" s="155">
        <v>13</v>
      </c>
      <c r="B372" s="357" t="s">
        <v>26</v>
      </c>
      <c r="C372" s="1100">
        <v>1</v>
      </c>
      <c r="D372" s="1003">
        <v>55.81</v>
      </c>
      <c r="E372" s="1102">
        <v>0</v>
      </c>
      <c r="F372" s="1100">
        <v>0</v>
      </c>
      <c r="G372" s="1102">
        <v>0</v>
      </c>
      <c r="H372" s="1068">
        <v>15</v>
      </c>
      <c r="I372" s="874"/>
      <c r="J372" s="874"/>
      <c r="K372" s="874"/>
    </row>
    <row r="373" spans="1:11" s="358" customFormat="1" ht="17.100000000000001" customHeight="1" x14ac:dyDescent="0.25">
      <c r="A373" s="155">
        <v>13</v>
      </c>
      <c r="B373" s="213" t="s">
        <v>252</v>
      </c>
      <c r="C373" s="1100">
        <v>1</v>
      </c>
      <c r="D373" s="1100">
        <v>4.9800000000000004</v>
      </c>
      <c r="E373" s="1102">
        <v>0</v>
      </c>
      <c r="F373" s="1100">
        <v>0</v>
      </c>
      <c r="G373" s="1102">
        <v>0</v>
      </c>
      <c r="H373" s="1068">
        <v>0</v>
      </c>
      <c r="I373" s="874"/>
      <c r="J373" s="874"/>
      <c r="K373" s="874"/>
    </row>
    <row r="374" spans="1:11" s="358" customFormat="1" ht="17.100000000000001" customHeight="1" x14ac:dyDescent="0.25">
      <c r="A374" s="225"/>
      <c r="B374" s="256" t="s">
        <v>74</v>
      </c>
      <c r="C374" s="1100">
        <v>0</v>
      </c>
      <c r="D374" s="1100">
        <v>0</v>
      </c>
      <c r="E374" s="1100">
        <v>0</v>
      </c>
      <c r="F374" s="1100">
        <v>0</v>
      </c>
      <c r="G374" s="1100">
        <v>553782397</v>
      </c>
      <c r="H374" s="1100">
        <v>0</v>
      </c>
      <c r="I374" s="874"/>
      <c r="J374" s="874"/>
      <c r="K374" s="874"/>
    </row>
    <row r="375" spans="1:11" s="358" customFormat="1" ht="17.100000000000001" customHeight="1" x14ac:dyDescent="0.25">
      <c r="A375" s="155"/>
      <c r="B375" s="64" t="s">
        <v>48</v>
      </c>
      <c r="C375" s="1100">
        <v>0</v>
      </c>
      <c r="D375" s="1100">
        <v>0</v>
      </c>
      <c r="E375" s="1100">
        <v>0</v>
      </c>
      <c r="F375" s="1100">
        <v>0</v>
      </c>
      <c r="G375" s="1100">
        <v>144435183</v>
      </c>
      <c r="H375" s="1100">
        <v>0</v>
      </c>
      <c r="I375" s="874"/>
      <c r="J375" s="874"/>
      <c r="K375" s="874"/>
    </row>
    <row r="376" spans="1:11" s="358" customFormat="1" ht="17.100000000000001" customHeight="1" x14ac:dyDescent="0.25">
      <c r="A376" s="1223" t="s">
        <v>49</v>
      </c>
      <c r="B376" s="1224"/>
      <c r="C376" s="390">
        <f t="shared" ref="C376:H376" si="42">SUM(C360:C375)</f>
        <v>823</v>
      </c>
      <c r="D376" s="390">
        <f t="shared" si="42"/>
        <v>2089.48</v>
      </c>
      <c r="E376" s="390">
        <f t="shared" si="42"/>
        <v>14704645.470000001</v>
      </c>
      <c r="F376" s="390">
        <f t="shared" si="42"/>
        <v>3100688428.9000001</v>
      </c>
      <c r="G376" s="390">
        <f t="shared" si="42"/>
        <v>894617498</v>
      </c>
      <c r="H376" s="390">
        <f t="shared" si="42"/>
        <v>17479</v>
      </c>
      <c r="I376" s="874"/>
      <c r="J376" s="874"/>
      <c r="K376" s="874"/>
    </row>
    <row r="377" spans="1:11" s="358" customFormat="1" ht="17.100000000000001" customHeight="1" x14ac:dyDescent="0.25">
      <c r="A377" s="379"/>
      <c r="B377" s="380"/>
      <c r="C377" s="380"/>
      <c r="D377" s="381"/>
      <c r="E377" s="381"/>
      <c r="F377" s="382"/>
      <c r="G377" s="382"/>
      <c r="H377" s="398"/>
      <c r="I377" s="874"/>
      <c r="J377" s="874"/>
      <c r="K377" s="874"/>
    </row>
    <row r="378" spans="1:11" s="358" customFormat="1" ht="17.100000000000001" customHeight="1" x14ac:dyDescent="0.25">
      <c r="A378" s="1217" t="s">
        <v>96</v>
      </c>
      <c r="B378" s="1217"/>
      <c r="C378" s="1217"/>
      <c r="D378" s="1217"/>
      <c r="E378" s="1217"/>
      <c r="F378" s="1217"/>
      <c r="G378" s="1217"/>
      <c r="H378" s="1217"/>
      <c r="I378" s="874"/>
      <c r="J378" s="874"/>
      <c r="K378" s="874"/>
    </row>
    <row r="379" spans="1:11" s="358" customFormat="1" ht="17.100000000000001" customHeight="1" x14ac:dyDescent="0.25">
      <c r="A379" s="1218" t="s">
        <v>181</v>
      </c>
      <c r="B379" s="1218" t="s">
        <v>3</v>
      </c>
      <c r="C379" s="1218" t="s">
        <v>4</v>
      </c>
      <c r="D379" s="360" t="s">
        <v>5</v>
      </c>
      <c r="E379" s="361" t="s">
        <v>6</v>
      </c>
      <c r="F379" s="362" t="s">
        <v>7</v>
      </c>
      <c r="G379" s="362" t="s">
        <v>8</v>
      </c>
      <c r="H379" s="361" t="s">
        <v>9</v>
      </c>
      <c r="I379" s="874"/>
      <c r="J379" s="874"/>
      <c r="K379" s="874"/>
    </row>
    <row r="380" spans="1:11" s="358" customFormat="1" ht="17.100000000000001" customHeight="1" x14ac:dyDescent="0.25">
      <c r="A380" s="1219"/>
      <c r="B380" s="1219"/>
      <c r="C380" s="1219"/>
      <c r="D380" s="325" t="s">
        <v>379</v>
      </c>
      <c r="E380" s="363" t="s">
        <v>633</v>
      </c>
      <c r="F380" s="364" t="s">
        <v>632</v>
      </c>
      <c r="G380" s="364" t="s">
        <v>432</v>
      </c>
      <c r="H380" s="326" t="s">
        <v>12</v>
      </c>
      <c r="I380" s="874"/>
      <c r="J380" s="874"/>
      <c r="K380" s="874"/>
    </row>
    <row r="381" spans="1:11" s="358" customFormat="1" ht="17.100000000000001" customHeight="1" x14ac:dyDescent="0.25">
      <c r="A381" s="155">
        <v>1</v>
      </c>
      <c r="B381" s="64" t="s">
        <v>57</v>
      </c>
      <c r="C381" s="1100">
        <v>342</v>
      </c>
      <c r="D381" s="1100">
        <v>715.17700000000002</v>
      </c>
      <c r="E381" s="1100">
        <v>1247386</v>
      </c>
      <c r="F381" s="1100">
        <v>2432402700</v>
      </c>
      <c r="G381" s="1100">
        <v>261182722</v>
      </c>
      <c r="H381" s="1100">
        <v>2058</v>
      </c>
      <c r="I381" s="874">
        <f t="shared" si="37"/>
        <v>1950</v>
      </c>
      <c r="J381" s="874">
        <v>1900</v>
      </c>
      <c r="K381" s="874">
        <f t="shared" si="39"/>
        <v>209.3840415076007</v>
      </c>
    </row>
    <row r="382" spans="1:11" s="358" customFormat="1" ht="17.100000000000001" customHeight="1" x14ac:dyDescent="0.25">
      <c r="A382" s="155">
        <v>2</v>
      </c>
      <c r="B382" s="64" t="s">
        <v>58</v>
      </c>
      <c r="C382" s="1100">
        <v>2</v>
      </c>
      <c r="D382" s="1100">
        <v>9066.58</v>
      </c>
      <c r="E382" s="1100">
        <v>353273</v>
      </c>
      <c r="F382" s="1100">
        <f>E382*I382</f>
        <v>88318250</v>
      </c>
      <c r="G382" s="1100">
        <v>31794570</v>
      </c>
      <c r="H382" s="1100">
        <v>905</v>
      </c>
      <c r="I382" s="1124">
        <v>250</v>
      </c>
      <c r="J382" s="1124">
        <v>47.361605343697256</v>
      </c>
      <c r="K382" s="874">
        <f t="shared" si="39"/>
        <v>90</v>
      </c>
    </row>
    <row r="383" spans="1:11" s="358" customFormat="1" ht="17.100000000000001" customHeight="1" x14ac:dyDescent="0.25">
      <c r="A383" s="155">
        <v>3</v>
      </c>
      <c r="B383" s="64" t="s">
        <v>62</v>
      </c>
      <c r="C383" s="1100">
        <v>249</v>
      </c>
      <c r="D383" s="1100">
        <v>251.93</v>
      </c>
      <c r="E383" s="1100">
        <v>1308385</v>
      </c>
      <c r="F383" s="1100">
        <v>248593150</v>
      </c>
      <c r="G383" s="1100">
        <v>84060907</v>
      </c>
      <c r="H383" s="1100">
        <v>2970</v>
      </c>
      <c r="I383" s="874">
        <f t="shared" si="37"/>
        <v>190</v>
      </c>
      <c r="J383" s="874">
        <v>180</v>
      </c>
      <c r="K383" s="874">
        <f t="shared" si="39"/>
        <v>64.247837601317656</v>
      </c>
    </row>
    <row r="384" spans="1:11" s="358" customFormat="1" ht="17.100000000000001" customHeight="1" x14ac:dyDescent="0.25">
      <c r="A384" s="155">
        <v>4</v>
      </c>
      <c r="B384" s="297" t="s">
        <v>30</v>
      </c>
      <c r="C384" s="1100">
        <v>1</v>
      </c>
      <c r="D384" s="1100">
        <v>0</v>
      </c>
      <c r="E384" s="1100">
        <v>0</v>
      </c>
      <c r="F384" s="1100">
        <v>0</v>
      </c>
      <c r="G384" s="1100">
        <v>0</v>
      </c>
      <c r="H384" s="1100">
        <v>0</v>
      </c>
      <c r="I384" s="874" t="e">
        <f t="shared" si="37"/>
        <v>#DIV/0!</v>
      </c>
      <c r="J384" s="874" t="e">
        <v>#DIV/0!</v>
      </c>
      <c r="K384" s="874" t="e">
        <f t="shared" si="39"/>
        <v>#DIV/0!</v>
      </c>
    </row>
    <row r="385" spans="1:11" s="358" customFormat="1" ht="17.100000000000001" customHeight="1" x14ac:dyDescent="0.25">
      <c r="A385" s="155">
        <v>5</v>
      </c>
      <c r="B385" s="297" t="s">
        <v>31</v>
      </c>
      <c r="C385" s="1100">
        <v>1</v>
      </c>
      <c r="D385" s="1100">
        <v>0</v>
      </c>
      <c r="E385" s="1100">
        <v>24.99</v>
      </c>
      <c r="F385" s="1100">
        <v>3748.5</v>
      </c>
      <c r="G385" s="1100">
        <v>625000</v>
      </c>
      <c r="H385" s="1100">
        <v>5</v>
      </c>
      <c r="I385" s="874">
        <f t="shared" si="37"/>
        <v>150</v>
      </c>
      <c r="J385" s="874">
        <v>0</v>
      </c>
      <c r="K385" s="874">
        <f t="shared" si="39"/>
        <v>25010.004001600642</v>
      </c>
    </row>
    <row r="386" spans="1:11" s="358" customFormat="1" ht="17.100000000000001" customHeight="1" x14ac:dyDescent="0.25">
      <c r="A386" s="155">
        <v>6</v>
      </c>
      <c r="B386" s="297" t="s">
        <v>68</v>
      </c>
      <c r="C386" s="1100">
        <v>5</v>
      </c>
      <c r="D386" s="1100">
        <v>5</v>
      </c>
      <c r="E386" s="1100">
        <v>15600</v>
      </c>
      <c r="F386" s="1100">
        <v>2340000</v>
      </c>
      <c r="G386" s="1100">
        <v>300000</v>
      </c>
      <c r="H386" s="1100">
        <v>50</v>
      </c>
      <c r="I386" s="874">
        <f t="shared" si="37"/>
        <v>150</v>
      </c>
      <c r="J386" s="874">
        <v>130</v>
      </c>
      <c r="K386" s="874">
        <f t="shared" si="39"/>
        <v>19.23076923076923</v>
      </c>
    </row>
    <row r="387" spans="1:11" s="358" customFormat="1" ht="17.100000000000001" customHeight="1" x14ac:dyDescent="0.25">
      <c r="A387" s="155">
        <v>7</v>
      </c>
      <c r="B387" s="297" t="s">
        <v>64</v>
      </c>
      <c r="C387" s="1100">
        <v>0</v>
      </c>
      <c r="D387" s="1100">
        <v>0</v>
      </c>
      <c r="E387" s="1100">
        <v>65577136</v>
      </c>
      <c r="F387" s="1100">
        <v>1639428400</v>
      </c>
      <c r="G387" s="1100">
        <v>47919218</v>
      </c>
      <c r="H387" s="1100">
        <v>1255</v>
      </c>
      <c r="I387" s="874">
        <f t="shared" si="37"/>
        <v>25</v>
      </c>
      <c r="J387" s="874">
        <v>10</v>
      </c>
      <c r="K387" s="874">
        <f t="shared" si="39"/>
        <v>0.73073057048420043</v>
      </c>
    </row>
    <row r="388" spans="1:11" s="358" customFormat="1" ht="17.100000000000001" customHeight="1" x14ac:dyDescent="0.25">
      <c r="A388" s="155"/>
      <c r="B388" s="64" t="s">
        <v>74</v>
      </c>
      <c r="C388" s="1100">
        <v>0</v>
      </c>
      <c r="D388" s="1100">
        <v>0</v>
      </c>
      <c r="E388" s="1100">
        <v>0</v>
      </c>
      <c r="F388" s="1100">
        <v>0</v>
      </c>
      <c r="G388" s="1100">
        <v>26862589</v>
      </c>
      <c r="H388" s="1100">
        <v>0</v>
      </c>
      <c r="I388" s="874"/>
      <c r="J388" s="874"/>
      <c r="K388" s="874"/>
    </row>
    <row r="389" spans="1:11" s="358" customFormat="1" ht="17.100000000000001" customHeight="1" x14ac:dyDescent="0.25">
      <c r="A389" s="155"/>
      <c r="B389" s="64" t="s">
        <v>48</v>
      </c>
      <c r="C389" s="1100">
        <v>0</v>
      </c>
      <c r="D389" s="1100">
        <v>0</v>
      </c>
      <c r="E389" s="1100">
        <v>0</v>
      </c>
      <c r="F389" s="1100">
        <v>0</v>
      </c>
      <c r="G389" s="1100">
        <v>0</v>
      </c>
      <c r="H389" s="1100">
        <v>0</v>
      </c>
      <c r="I389" s="874"/>
      <c r="J389" s="874"/>
      <c r="K389" s="874"/>
    </row>
    <row r="390" spans="1:11" s="358" customFormat="1" ht="17.100000000000001" customHeight="1" x14ac:dyDescent="0.25">
      <c r="A390" s="1223" t="s">
        <v>49</v>
      </c>
      <c r="B390" s="1224"/>
      <c r="C390" s="400">
        <f>SUM(C381:C389)</f>
        <v>600</v>
      </c>
      <c r="D390" s="763">
        <f t="shared" ref="D390:H390" si="43">SUM(D381:D389)</f>
        <v>10038.687</v>
      </c>
      <c r="E390" s="630">
        <f t="shared" si="43"/>
        <v>68501804.989999995</v>
      </c>
      <c r="F390" s="400">
        <f t="shared" si="43"/>
        <v>4411086248.5</v>
      </c>
      <c r="G390" s="400">
        <f>SUM(G381:G389)</f>
        <v>452745006</v>
      </c>
      <c r="H390" s="400">
        <f t="shared" si="43"/>
        <v>7243</v>
      </c>
      <c r="I390" s="874"/>
      <c r="J390" s="874"/>
      <c r="K390" s="874"/>
    </row>
    <row r="391" spans="1:11" s="358" customFormat="1" ht="17.100000000000001" customHeight="1" x14ac:dyDescent="0.25">
      <c r="A391" s="401"/>
      <c r="B391" s="395"/>
      <c r="C391" s="395"/>
      <c r="D391" s="402"/>
      <c r="E391" s="395"/>
      <c r="F391" s="403"/>
      <c r="G391" s="403"/>
      <c r="H391" s="404"/>
      <c r="I391" s="874"/>
      <c r="J391" s="874"/>
      <c r="K391" s="874"/>
    </row>
    <row r="392" spans="1:11" s="358" customFormat="1" ht="17.100000000000001" customHeight="1" x14ac:dyDescent="0.25">
      <c r="A392" s="1217" t="s">
        <v>127</v>
      </c>
      <c r="B392" s="1217"/>
      <c r="C392" s="1217"/>
      <c r="D392" s="1217"/>
      <c r="E392" s="1217"/>
      <c r="F392" s="1217"/>
      <c r="G392" s="1217"/>
      <c r="H392" s="1217"/>
      <c r="I392" s="874"/>
      <c r="J392" s="874"/>
      <c r="K392" s="874"/>
    </row>
    <row r="393" spans="1:11" s="358" customFormat="1" ht="17.100000000000001" customHeight="1" x14ac:dyDescent="0.25">
      <c r="A393" s="1218" t="s">
        <v>181</v>
      </c>
      <c r="B393" s="1218" t="s">
        <v>3</v>
      </c>
      <c r="C393" s="1218" t="s">
        <v>4</v>
      </c>
      <c r="D393" s="360" t="s">
        <v>5</v>
      </c>
      <c r="E393" s="361" t="s">
        <v>6</v>
      </c>
      <c r="F393" s="362" t="s">
        <v>7</v>
      </c>
      <c r="G393" s="362" t="s">
        <v>8</v>
      </c>
      <c r="H393" s="361" t="s">
        <v>9</v>
      </c>
      <c r="I393" s="874"/>
      <c r="J393" s="874"/>
      <c r="K393" s="874"/>
    </row>
    <row r="394" spans="1:11" s="358" customFormat="1" ht="17.100000000000001" customHeight="1" x14ac:dyDescent="0.25">
      <c r="A394" s="1219"/>
      <c r="B394" s="1219"/>
      <c r="C394" s="1219"/>
      <c r="D394" s="325" t="s">
        <v>379</v>
      </c>
      <c r="E394" s="363" t="s">
        <v>633</v>
      </c>
      <c r="F394" s="364" t="s">
        <v>632</v>
      </c>
      <c r="G394" s="364" t="s">
        <v>432</v>
      </c>
      <c r="H394" s="326" t="s">
        <v>12</v>
      </c>
      <c r="I394" s="874"/>
      <c r="J394" s="874"/>
      <c r="K394" s="874"/>
    </row>
    <row r="395" spans="1:11" s="358" customFormat="1" ht="17.100000000000001" customHeight="1" x14ac:dyDescent="0.25">
      <c r="A395" s="225">
        <v>1</v>
      </c>
      <c r="B395" s="64" t="s">
        <v>70</v>
      </c>
      <c r="C395" s="1113">
        <v>34</v>
      </c>
      <c r="D395" s="1114">
        <v>73.25</v>
      </c>
      <c r="E395" s="1115">
        <v>3707.86</v>
      </c>
      <c r="F395" s="1113">
        <v>3040445</v>
      </c>
      <c r="G395" s="1113">
        <v>462000</v>
      </c>
      <c r="H395" s="1113">
        <v>15</v>
      </c>
      <c r="I395" s="874">
        <f t="shared" ref="I395:I453" si="44">F395/E395</f>
        <v>819.99994606053087</v>
      </c>
      <c r="J395" s="874">
        <v>780</v>
      </c>
      <c r="K395" s="874">
        <f t="shared" si="39"/>
        <v>124.60017368509058</v>
      </c>
    </row>
    <row r="396" spans="1:11" s="358" customFormat="1" ht="17.100000000000001" customHeight="1" x14ac:dyDescent="0.25">
      <c r="A396" s="225">
        <v>2</v>
      </c>
      <c r="B396" s="64" t="s">
        <v>62</v>
      </c>
      <c r="C396" s="1113">
        <v>36</v>
      </c>
      <c r="D396" s="1114">
        <v>39.1</v>
      </c>
      <c r="E396" s="1115">
        <v>1161614.27</v>
      </c>
      <c r="F396" s="1113">
        <v>226514783</v>
      </c>
      <c r="G396" s="1113">
        <v>44422000</v>
      </c>
      <c r="H396" s="1113">
        <v>97</v>
      </c>
      <c r="I396" s="874">
        <f t="shared" si="44"/>
        <v>195.00000030130482</v>
      </c>
      <c r="J396" s="874">
        <v>185.00034479769985</v>
      </c>
      <c r="K396" s="874">
        <f t="shared" si="39"/>
        <v>38.241610100054984</v>
      </c>
    </row>
    <row r="397" spans="1:11" s="358" customFormat="1" ht="17.100000000000001" customHeight="1" x14ac:dyDescent="0.25">
      <c r="A397" s="225">
        <v>3</v>
      </c>
      <c r="B397" s="64" t="s">
        <v>197</v>
      </c>
      <c r="C397" s="1113">
        <v>12</v>
      </c>
      <c r="D397" s="1114">
        <v>13.07</v>
      </c>
      <c r="E397" s="1113">
        <v>6777.9</v>
      </c>
      <c r="F397" s="1113">
        <v>5490099</v>
      </c>
      <c r="G397" s="1113">
        <v>1763000</v>
      </c>
      <c r="H397" s="1059">
        <v>10</v>
      </c>
      <c r="I397" s="874">
        <f t="shared" si="44"/>
        <v>810</v>
      </c>
      <c r="J397" s="874">
        <v>650.06882747933889</v>
      </c>
      <c r="K397" s="874">
        <f t="shared" si="39"/>
        <v>260.11006358901727</v>
      </c>
    </row>
    <row r="398" spans="1:11" s="358" customFormat="1" ht="17.100000000000001" customHeight="1" x14ac:dyDescent="0.25">
      <c r="A398" s="225">
        <v>4</v>
      </c>
      <c r="B398" s="64" t="s">
        <v>60</v>
      </c>
      <c r="C398" s="1113">
        <v>69</v>
      </c>
      <c r="D398" s="1114">
        <v>265.26</v>
      </c>
      <c r="E398" s="1115">
        <v>1603721.94</v>
      </c>
      <c r="F398" s="1113">
        <f>E398*I398</f>
        <v>1924466328</v>
      </c>
      <c r="G398" s="1113">
        <v>431242000</v>
      </c>
      <c r="H398" s="1059">
        <v>758</v>
      </c>
      <c r="I398" s="874">
        <v>1200</v>
      </c>
      <c r="J398" s="874">
        <v>1150.0000307338175</v>
      </c>
      <c r="K398" s="874">
        <f t="shared" ref="K398:K461" si="45">G398/E398</f>
        <v>268.90072976117045</v>
      </c>
    </row>
    <row r="399" spans="1:11" s="358" customFormat="1" ht="17.100000000000001" customHeight="1" x14ac:dyDescent="0.25">
      <c r="A399" s="225">
        <v>5</v>
      </c>
      <c r="B399" s="64" t="s">
        <v>59</v>
      </c>
      <c r="C399" s="1113">
        <v>1</v>
      </c>
      <c r="D399" s="1114">
        <v>1</v>
      </c>
      <c r="E399" s="1115">
        <v>0</v>
      </c>
      <c r="F399" s="1113">
        <v>0</v>
      </c>
      <c r="G399" s="1113">
        <v>0</v>
      </c>
      <c r="H399" s="1059">
        <v>0</v>
      </c>
      <c r="I399" s="874" t="e">
        <f t="shared" si="44"/>
        <v>#DIV/0!</v>
      </c>
      <c r="J399" s="874">
        <v>375</v>
      </c>
      <c r="K399" s="874" t="e">
        <f t="shared" si="45"/>
        <v>#DIV/0!</v>
      </c>
    </row>
    <row r="400" spans="1:11" s="358" customFormat="1" ht="17.100000000000001" customHeight="1" x14ac:dyDescent="0.25">
      <c r="A400" s="225">
        <v>6</v>
      </c>
      <c r="B400" s="64" t="s">
        <v>58</v>
      </c>
      <c r="C400" s="1113">
        <v>2</v>
      </c>
      <c r="D400" s="1113">
        <v>2874.9</v>
      </c>
      <c r="E400" s="1115">
        <v>19869.05</v>
      </c>
      <c r="F400" s="1113">
        <v>4967263</v>
      </c>
      <c r="G400" s="1113">
        <v>6074000</v>
      </c>
      <c r="H400" s="1113">
        <v>6</v>
      </c>
      <c r="I400" s="874">
        <f t="shared" si="44"/>
        <v>250.00002516476633</v>
      </c>
      <c r="J400" s="874">
        <v>289.87445263327777</v>
      </c>
      <c r="K400" s="874">
        <f t="shared" si="45"/>
        <v>305.70158110226708</v>
      </c>
    </row>
    <row r="401" spans="1:11" s="358" customFormat="1" ht="17.100000000000001" customHeight="1" x14ac:dyDescent="0.25">
      <c r="A401" s="225">
        <v>7</v>
      </c>
      <c r="B401" s="64" t="s">
        <v>193</v>
      </c>
      <c r="C401" s="1113">
        <v>0</v>
      </c>
      <c r="D401" s="1113">
        <v>0</v>
      </c>
      <c r="E401" s="1115">
        <v>40354</v>
      </c>
      <c r="F401" s="1113">
        <v>4035400</v>
      </c>
      <c r="G401" s="1113">
        <v>1291000</v>
      </c>
      <c r="H401" s="1113">
        <v>10</v>
      </c>
      <c r="I401" s="874">
        <f t="shared" si="44"/>
        <v>100</v>
      </c>
      <c r="J401" s="874">
        <v>180</v>
      </c>
      <c r="K401" s="874">
        <f t="shared" si="45"/>
        <v>31.991871933389504</v>
      </c>
    </row>
    <row r="402" spans="1:11" s="358" customFormat="1" ht="17.100000000000001" customHeight="1" x14ac:dyDescent="0.25">
      <c r="A402" s="225">
        <v>8</v>
      </c>
      <c r="B402" s="64" t="s">
        <v>198</v>
      </c>
      <c r="C402" s="1113">
        <v>0</v>
      </c>
      <c r="D402" s="1113">
        <v>0</v>
      </c>
      <c r="E402" s="1115">
        <v>906102</v>
      </c>
      <c r="F402" s="1113">
        <v>22652550</v>
      </c>
      <c r="G402" s="1113">
        <v>5436000</v>
      </c>
      <c r="H402" s="1113">
        <v>75</v>
      </c>
      <c r="I402" s="874">
        <f t="shared" si="44"/>
        <v>25</v>
      </c>
      <c r="J402" s="874">
        <v>25</v>
      </c>
      <c r="K402" s="874">
        <f t="shared" si="45"/>
        <v>5.9993245793519936</v>
      </c>
    </row>
    <row r="403" spans="1:11" s="358" customFormat="1" ht="17.100000000000001" customHeight="1" x14ac:dyDescent="0.25">
      <c r="A403" s="225"/>
      <c r="B403" s="64" t="s">
        <v>74</v>
      </c>
      <c r="C403" s="1056">
        <v>0</v>
      </c>
      <c r="D403" s="1056">
        <v>0</v>
      </c>
      <c r="E403" s="1056">
        <v>0</v>
      </c>
      <c r="F403" s="1056">
        <v>0</v>
      </c>
      <c r="G403" s="1056">
        <v>55439000</v>
      </c>
      <c r="H403" s="1056">
        <v>0</v>
      </c>
      <c r="I403" s="874"/>
      <c r="J403" s="874"/>
      <c r="K403" s="874"/>
    </row>
    <row r="404" spans="1:11" s="358" customFormat="1" ht="17.100000000000001" customHeight="1" x14ac:dyDescent="0.25">
      <c r="A404" s="225"/>
      <c r="B404" s="64" t="s">
        <v>48</v>
      </c>
      <c r="C404" s="1056">
        <v>0</v>
      </c>
      <c r="D404" s="1056">
        <v>0</v>
      </c>
      <c r="E404" s="1056">
        <v>0</v>
      </c>
      <c r="F404" s="1056">
        <v>0</v>
      </c>
      <c r="G404" s="1056">
        <v>67820000</v>
      </c>
      <c r="H404" s="1056">
        <v>0</v>
      </c>
      <c r="I404" s="874"/>
      <c r="J404" s="874"/>
      <c r="K404" s="874"/>
    </row>
    <row r="405" spans="1:11" s="358" customFormat="1" ht="17.100000000000001" customHeight="1" x14ac:dyDescent="0.25">
      <c r="A405" s="1223" t="s">
        <v>49</v>
      </c>
      <c r="B405" s="1224"/>
      <c r="C405" s="400">
        <f>SUM(C395:C404)</f>
        <v>154</v>
      </c>
      <c r="D405" s="400">
        <f t="shared" ref="D405:H405" si="46">SUM(D395:D404)</f>
        <v>3266.58</v>
      </c>
      <c r="E405" s="400">
        <f t="shared" si="46"/>
        <v>3742147.0199999996</v>
      </c>
      <c r="F405" s="400">
        <f t="shared" si="46"/>
        <v>2191166868</v>
      </c>
      <c r="G405" s="400">
        <f t="shared" si="46"/>
        <v>613949000</v>
      </c>
      <c r="H405" s="400">
        <f t="shared" si="46"/>
        <v>971</v>
      </c>
      <c r="I405" s="874"/>
      <c r="J405" s="874"/>
      <c r="K405" s="874"/>
    </row>
    <row r="406" spans="1:11" s="358" customFormat="1" ht="17.100000000000001" customHeight="1" x14ac:dyDescent="0.25">
      <c r="A406" s="367"/>
      <c r="B406" s="373"/>
      <c r="C406" s="373"/>
      <c r="D406" s="374"/>
      <c r="E406" s="374"/>
      <c r="F406" s="375"/>
      <c r="G406" s="375"/>
      <c r="H406" s="371"/>
      <c r="I406" s="874"/>
      <c r="J406" s="874"/>
      <c r="K406" s="874"/>
    </row>
    <row r="407" spans="1:11" s="358" customFormat="1" ht="17.100000000000001" customHeight="1" x14ac:dyDescent="0.25">
      <c r="A407" s="1217" t="s">
        <v>83</v>
      </c>
      <c r="B407" s="1217"/>
      <c r="C407" s="1217"/>
      <c r="D407" s="1217"/>
      <c r="E407" s="1217"/>
      <c r="F407" s="1217"/>
      <c r="G407" s="1217"/>
      <c r="H407" s="1217"/>
      <c r="I407" s="874"/>
      <c r="J407" s="874"/>
      <c r="K407" s="874"/>
    </row>
    <row r="408" spans="1:11" s="358" customFormat="1" ht="17.100000000000001" customHeight="1" x14ac:dyDescent="0.25">
      <c r="A408" s="1218" t="s">
        <v>181</v>
      </c>
      <c r="B408" s="1218" t="s">
        <v>3</v>
      </c>
      <c r="C408" s="1218" t="s">
        <v>4</v>
      </c>
      <c r="D408" s="360" t="s">
        <v>5</v>
      </c>
      <c r="E408" s="361" t="s">
        <v>6</v>
      </c>
      <c r="F408" s="362" t="s">
        <v>7</v>
      </c>
      <c r="G408" s="362" t="s">
        <v>8</v>
      </c>
      <c r="H408" s="361" t="s">
        <v>9</v>
      </c>
      <c r="I408" s="874"/>
      <c r="J408" s="874"/>
      <c r="K408" s="874"/>
    </row>
    <row r="409" spans="1:11" s="358" customFormat="1" ht="17.100000000000001" customHeight="1" x14ac:dyDescent="0.25">
      <c r="A409" s="1219"/>
      <c r="B409" s="1219"/>
      <c r="C409" s="1219"/>
      <c r="D409" s="325" t="s">
        <v>379</v>
      </c>
      <c r="E409" s="363" t="s">
        <v>633</v>
      </c>
      <c r="F409" s="364" t="s">
        <v>632</v>
      </c>
      <c r="G409" s="364" t="s">
        <v>432</v>
      </c>
      <c r="H409" s="326" t="s">
        <v>12</v>
      </c>
      <c r="I409" s="874"/>
      <c r="J409" s="874"/>
      <c r="K409" s="874"/>
    </row>
    <row r="410" spans="1:11" s="358" customFormat="1" ht="17.100000000000001" customHeight="1" x14ac:dyDescent="0.25">
      <c r="A410" s="225">
        <v>1</v>
      </c>
      <c r="B410" s="64" t="s">
        <v>59</v>
      </c>
      <c r="C410" s="1100">
        <v>1</v>
      </c>
      <c r="D410" s="1003">
        <v>4.83</v>
      </c>
      <c r="E410" s="1102">
        <v>1305</v>
      </c>
      <c r="F410" s="1102">
        <v>456750</v>
      </c>
      <c r="G410" s="1072">
        <v>212000</v>
      </c>
      <c r="H410" s="1102">
        <v>4</v>
      </c>
      <c r="I410" s="874">
        <f t="shared" si="44"/>
        <v>350</v>
      </c>
      <c r="J410" s="874">
        <v>350</v>
      </c>
      <c r="K410" s="874">
        <f t="shared" si="45"/>
        <v>162.45210727969348</v>
      </c>
    </row>
    <row r="411" spans="1:11" s="358" customFormat="1" ht="17.100000000000001" customHeight="1" x14ac:dyDescent="0.25">
      <c r="A411" s="225">
        <v>2</v>
      </c>
      <c r="B411" s="64" t="s">
        <v>61</v>
      </c>
      <c r="C411" s="1100">
        <v>9</v>
      </c>
      <c r="D411" s="1003">
        <v>21.481999999999999</v>
      </c>
      <c r="E411" s="1102">
        <v>1323</v>
      </c>
      <c r="F411" s="1102">
        <v>2447550</v>
      </c>
      <c r="G411" s="1072">
        <v>597000</v>
      </c>
      <c r="H411" s="1102">
        <v>21</v>
      </c>
      <c r="I411" s="874">
        <f t="shared" si="44"/>
        <v>1850</v>
      </c>
      <c r="J411" s="874">
        <v>1850</v>
      </c>
      <c r="K411" s="874">
        <f t="shared" si="45"/>
        <v>451.24716553287982</v>
      </c>
    </row>
    <row r="412" spans="1:11" s="358" customFormat="1" ht="17.100000000000001" customHeight="1" x14ac:dyDescent="0.25">
      <c r="A412" s="225">
        <v>3</v>
      </c>
      <c r="B412" s="64" t="s">
        <v>57</v>
      </c>
      <c r="C412" s="1100">
        <v>26</v>
      </c>
      <c r="D412" s="1003">
        <v>100.483</v>
      </c>
      <c r="E412" s="1102">
        <v>22996</v>
      </c>
      <c r="F412" s="1102">
        <v>49441400</v>
      </c>
      <c r="G412" s="1072">
        <v>7675000</v>
      </c>
      <c r="H412" s="1102">
        <v>68</v>
      </c>
      <c r="I412" s="874">
        <f t="shared" si="44"/>
        <v>2150</v>
      </c>
      <c r="J412" s="874">
        <v>2150</v>
      </c>
      <c r="K412" s="874">
        <f t="shared" si="45"/>
        <v>333.75369629500784</v>
      </c>
    </row>
    <row r="413" spans="1:11" s="358" customFormat="1" ht="17.100000000000001" customHeight="1" x14ac:dyDescent="0.25">
      <c r="A413" s="225">
        <v>4</v>
      </c>
      <c r="B413" s="64" t="s">
        <v>67</v>
      </c>
      <c r="C413" s="1100">
        <v>11</v>
      </c>
      <c r="D413" s="1003">
        <v>14.914</v>
      </c>
      <c r="E413" s="1102">
        <v>195144</v>
      </c>
      <c r="F413" s="1102">
        <v>48786000</v>
      </c>
      <c r="G413" s="1072">
        <v>4868000</v>
      </c>
      <c r="H413" s="1102">
        <v>24</v>
      </c>
      <c r="I413" s="874">
        <f t="shared" si="44"/>
        <v>250</v>
      </c>
      <c r="J413" s="874">
        <v>250</v>
      </c>
      <c r="K413" s="874">
        <f t="shared" si="45"/>
        <v>24.945681138031404</v>
      </c>
    </row>
    <row r="414" spans="1:11" s="358" customFormat="1" ht="17.100000000000001" customHeight="1" x14ac:dyDescent="0.25">
      <c r="A414" s="225">
        <v>5</v>
      </c>
      <c r="B414" s="64" t="s">
        <v>62</v>
      </c>
      <c r="C414" s="1100">
        <v>341</v>
      </c>
      <c r="D414" s="1003">
        <v>452.28</v>
      </c>
      <c r="E414" s="1102">
        <v>13617171</v>
      </c>
      <c r="F414" s="1102">
        <v>2655348345</v>
      </c>
      <c r="G414" s="1072">
        <v>588245000</v>
      </c>
      <c r="H414" s="1102">
        <v>3675</v>
      </c>
      <c r="I414" s="874">
        <f t="shared" si="44"/>
        <v>195</v>
      </c>
      <c r="J414" s="874">
        <v>185</v>
      </c>
      <c r="K414" s="874">
        <f t="shared" si="45"/>
        <v>43.198767203554979</v>
      </c>
    </row>
    <row r="415" spans="1:11" s="358" customFormat="1" ht="17.100000000000001" customHeight="1" x14ac:dyDescent="0.25">
      <c r="A415" s="225">
        <v>6</v>
      </c>
      <c r="B415" s="64" t="s">
        <v>58</v>
      </c>
      <c r="C415" s="1100">
        <v>1</v>
      </c>
      <c r="D415" s="1100">
        <v>0</v>
      </c>
      <c r="E415" s="1100">
        <v>77211.111099999995</v>
      </c>
      <c r="F415" s="1100">
        <f>E415*I415</f>
        <v>22391222.218999997</v>
      </c>
      <c r="G415" s="1100">
        <v>13898000</v>
      </c>
      <c r="H415" s="1100">
        <v>18</v>
      </c>
      <c r="I415" s="874">
        <v>290</v>
      </c>
      <c r="J415" s="874" t="e">
        <v>#DIV/0!</v>
      </c>
      <c r="K415" s="874">
        <f t="shared" si="45"/>
        <v>180.00000002590303</v>
      </c>
    </row>
    <row r="416" spans="1:11" s="358" customFormat="1" ht="17.100000000000001" customHeight="1" x14ac:dyDescent="0.25">
      <c r="A416" s="225">
        <v>7</v>
      </c>
      <c r="B416" s="64" t="s">
        <v>53</v>
      </c>
      <c r="C416" s="1100">
        <v>0</v>
      </c>
      <c r="D416" s="1003">
        <v>0</v>
      </c>
      <c r="E416" s="1102">
        <v>717906.25</v>
      </c>
      <c r="F416" s="1102">
        <v>157939375</v>
      </c>
      <c r="G416" s="1072">
        <v>22973000</v>
      </c>
      <c r="H416" s="1102">
        <v>0</v>
      </c>
      <c r="I416" s="874">
        <f t="shared" si="44"/>
        <v>220</v>
      </c>
      <c r="J416" s="874">
        <v>220</v>
      </c>
      <c r="K416" s="874">
        <f t="shared" si="45"/>
        <v>32</v>
      </c>
    </row>
    <row r="417" spans="1:11" s="358" customFormat="1" ht="17.100000000000001" customHeight="1" x14ac:dyDescent="0.25">
      <c r="A417" s="225">
        <v>8</v>
      </c>
      <c r="B417" s="64" t="s">
        <v>199</v>
      </c>
      <c r="C417" s="1100">
        <v>1</v>
      </c>
      <c r="D417" s="1100">
        <v>1</v>
      </c>
      <c r="E417" s="1100">
        <v>0</v>
      </c>
      <c r="F417" s="1100">
        <v>0</v>
      </c>
      <c r="G417" s="1100">
        <v>0</v>
      </c>
      <c r="H417" s="1100">
        <v>0</v>
      </c>
      <c r="I417" s="874" t="e">
        <f t="shared" si="44"/>
        <v>#DIV/0!</v>
      </c>
      <c r="J417" s="874" t="e">
        <v>#DIV/0!</v>
      </c>
      <c r="K417" s="874" t="e">
        <f t="shared" si="45"/>
        <v>#DIV/0!</v>
      </c>
    </row>
    <row r="418" spans="1:11" s="358" customFormat="1" ht="17.100000000000001" customHeight="1" x14ac:dyDescent="0.25">
      <c r="A418" s="225">
        <v>9</v>
      </c>
      <c r="B418" s="181" t="s">
        <v>24</v>
      </c>
      <c r="C418" s="1100">
        <v>4</v>
      </c>
      <c r="D418" s="1003">
        <v>19.887499999999999</v>
      </c>
      <c r="E418" s="1102">
        <v>357</v>
      </c>
      <c r="F418" s="1102">
        <v>303450</v>
      </c>
      <c r="G418" s="1072">
        <v>2308000</v>
      </c>
      <c r="H418" s="1100">
        <v>11</v>
      </c>
      <c r="I418" s="874">
        <f t="shared" si="44"/>
        <v>850</v>
      </c>
      <c r="J418" s="874">
        <v>850</v>
      </c>
      <c r="K418" s="874">
        <f t="shared" si="45"/>
        <v>6464.985994397759</v>
      </c>
    </row>
    <row r="419" spans="1:11" s="358" customFormat="1" ht="17.100000000000001" customHeight="1" x14ac:dyDescent="0.25">
      <c r="A419" s="225">
        <v>10</v>
      </c>
      <c r="B419" s="181" t="s">
        <v>167</v>
      </c>
      <c r="C419" s="1100">
        <v>20</v>
      </c>
      <c r="D419" s="1003">
        <v>90.198700000000002</v>
      </c>
      <c r="E419" s="1102">
        <v>8138</v>
      </c>
      <c r="F419" s="1102">
        <v>4882800</v>
      </c>
      <c r="G419" s="1072">
        <v>2419000</v>
      </c>
      <c r="H419" s="1102">
        <v>38</v>
      </c>
      <c r="I419" s="874">
        <f t="shared" si="44"/>
        <v>600</v>
      </c>
      <c r="J419" s="874">
        <v>550</v>
      </c>
      <c r="K419" s="874">
        <f t="shared" si="45"/>
        <v>297.24748095355125</v>
      </c>
    </row>
    <row r="420" spans="1:11" s="358" customFormat="1" ht="17.100000000000001" customHeight="1" x14ac:dyDescent="0.25">
      <c r="A420" s="225">
        <v>11</v>
      </c>
      <c r="B420" s="181" t="s">
        <v>45</v>
      </c>
      <c r="C420" s="1100">
        <v>3</v>
      </c>
      <c r="D420" s="1003">
        <v>132.81</v>
      </c>
      <c r="E420" s="1102">
        <v>0</v>
      </c>
      <c r="F420" s="1102">
        <v>0</v>
      </c>
      <c r="G420" s="1072">
        <v>0</v>
      </c>
      <c r="H420" s="1102">
        <v>0</v>
      </c>
      <c r="I420" s="874" t="e">
        <f t="shared" si="44"/>
        <v>#DIV/0!</v>
      </c>
      <c r="J420" s="874">
        <v>1340.0000036453487</v>
      </c>
      <c r="K420" s="874" t="e">
        <f t="shared" si="45"/>
        <v>#DIV/0!</v>
      </c>
    </row>
    <row r="421" spans="1:11" s="358" customFormat="1" ht="17.100000000000001" customHeight="1" x14ac:dyDescent="0.25">
      <c r="A421" s="225">
        <v>12</v>
      </c>
      <c r="B421" s="181" t="s">
        <v>168</v>
      </c>
      <c r="C421" s="1100">
        <v>2</v>
      </c>
      <c r="D421" s="1003">
        <v>54.987299999999998</v>
      </c>
      <c r="E421" s="1102">
        <v>0</v>
      </c>
      <c r="F421" s="1102">
        <v>0</v>
      </c>
      <c r="G421" s="1072">
        <v>55000</v>
      </c>
      <c r="H421" s="1102">
        <v>0</v>
      </c>
      <c r="I421" s="874" t="e">
        <f t="shared" si="44"/>
        <v>#DIV/0!</v>
      </c>
      <c r="J421" s="874">
        <v>890</v>
      </c>
      <c r="K421" s="874" t="e">
        <f t="shared" si="45"/>
        <v>#DIV/0!</v>
      </c>
    </row>
    <row r="422" spans="1:11" s="358" customFormat="1" ht="17.100000000000001" customHeight="1" x14ac:dyDescent="0.25">
      <c r="A422" s="225"/>
      <c r="B422" s="64" t="s">
        <v>74</v>
      </c>
      <c r="C422" s="1102">
        <v>0</v>
      </c>
      <c r="D422" s="1102">
        <v>0</v>
      </c>
      <c r="E422" s="1102">
        <v>0</v>
      </c>
      <c r="F422" s="1102">
        <v>0</v>
      </c>
      <c r="G422" s="1072">
        <v>2351000</v>
      </c>
      <c r="H422" s="1102">
        <v>0</v>
      </c>
      <c r="I422" s="874"/>
      <c r="J422" s="874"/>
      <c r="K422" s="874"/>
    </row>
    <row r="423" spans="1:11" s="358" customFormat="1" ht="17.100000000000001" customHeight="1" x14ac:dyDescent="0.25">
      <c r="A423" s="225"/>
      <c r="B423" s="64" t="s">
        <v>48</v>
      </c>
      <c r="C423" s="1102">
        <v>0</v>
      </c>
      <c r="D423" s="1102">
        <v>0</v>
      </c>
      <c r="E423" s="1102">
        <v>0</v>
      </c>
      <c r="F423" s="1102">
        <v>0</v>
      </c>
      <c r="G423" s="1073">
        <v>10449300</v>
      </c>
      <c r="H423" s="1102">
        <v>0</v>
      </c>
      <c r="I423" s="874"/>
      <c r="J423" s="874"/>
      <c r="K423" s="874"/>
    </row>
    <row r="424" spans="1:11" s="358" customFormat="1" ht="17.100000000000001" customHeight="1" x14ac:dyDescent="0.25">
      <c r="A424" s="1223" t="s">
        <v>49</v>
      </c>
      <c r="B424" s="1224"/>
      <c r="C424" s="359">
        <f>SUM(C410:C423)</f>
        <v>419</v>
      </c>
      <c r="D424" s="359">
        <f t="shared" ref="D424:H424" si="47">SUM(D410:D423)</f>
        <v>892.87250000000017</v>
      </c>
      <c r="E424" s="400">
        <f>SUM(E410:E423)</f>
        <v>14641551.361099999</v>
      </c>
      <c r="F424" s="400">
        <f>SUM(F410:F423)</f>
        <v>2941996892.2189999</v>
      </c>
      <c r="G424" s="400">
        <f>SUM(G410:G423)</f>
        <v>656050300</v>
      </c>
      <c r="H424" s="359">
        <f t="shared" si="47"/>
        <v>3859</v>
      </c>
      <c r="I424" s="874"/>
      <c r="J424" s="874"/>
      <c r="K424" s="874"/>
    </row>
    <row r="425" spans="1:11" s="358" customFormat="1" ht="17.100000000000001" customHeight="1" x14ac:dyDescent="0.25">
      <c r="A425" s="367"/>
      <c r="B425" s="373"/>
      <c r="C425" s="373"/>
      <c r="D425" s="374"/>
      <c r="E425" s="374"/>
      <c r="F425" s="375"/>
      <c r="G425" s="375"/>
      <c r="H425" s="371"/>
      <c r="I425" s="874"/>
      <c r="J425" s="874"/>
      <c r="K425" s="874"/>
    </row>
    <row r="426" spans="1:11" s="358" customFormat="1" ht="17.100000000000001" customHeight="1" x14ac:dyDescent="0.25">
      <c r="A426" s="1217" t="s">
        <v>117</v>
      </c>
      <c r="B426" s="1217"/>
      <c r="C426" s="1217"/>
      <c r="D426" s="1217"/>
      <c r="E426" s="1217"/>
      <c r="F426" s="1217"/>
      <c r="G426" s="1217"/>
      <c r="H426" s="1236"/>
      <c r="I426" s="874"/>
      <c r="J426" s="874"/>
      <c r="K426" s="874"/>
    </row>
    <row r="427" spans="1:11" s="358" customFormat="1" ht="17.100000000000001" customHeight="1" x14ac:dyDescent="0.25">
      <c r="A427" s="1218" t="s">
        <v>181</v>
      </c>
      <c r="B427" s="1218" t="s">
        <v>3</v>
      </c>
      <c r="C427" s="1218" t="s">
        <v>4</v>
      </c>
      <c r="D427" s="360" t="s">
        <v>5</v>
      </c>
      <c r="E427" s="361" t="s">
        <v>6</v>
      </c>
      <c r="F427" s="362" t="s">
        <v>7</v>
      </c>
      <c r="G427" s="362" t="s">
        <v>8</v>
      </c>
      <c r="H427" s="361" t="s">
        <v>9</v>
      </c>
      <c r="I427" s="874"/>
      <c r="J427" s="874"/>
      <c r="K427" s="874"/>
    </row>
    <row r="428" spans="1:11" s="358" customFormat="1" ht="17.100000000000001" customHeight="1" x14ac:dyDescent="0.25">
      <c r="A428" s="1219"/>
      <c r="B428" s="1219"/>
      <c r="C428" s="1219"/>
      <c r="D428" s="325" t="s">
        <v>379</v>
      </c>
      <c r="E428" s="363" t="s">
        <v>633</v>
      </c>
      <c r="F428" s="364" t="s">
        <v>632</v>
      </c>
      <c r="G428" s="364" t="s">
        <v>432</v>
      </c>
      <c r="H428" s="326" t="s">
        <v>12</v>
      </c>
      <c r="I428" s="874"/>
      <c r="J428" s="874"/>
      <c r="K428" s="874"/>
    </row>
    <row r="429" spans="1:11" s="358" customFormat="1" ht="17.100000000000001" customHeight="1" x14ac:dyDescent="0.25">
      <c r="A429" s="155">
        <v>1</v>
      </c>
      <c r="B429" s="64" t="s">
        <v>59</v>
      </c>
      <c r="C429" s="1100">
        <v>98</v>
      </c>
      <c r="D429" s="1100">
        <v>1317.71</v>
      </c>
      <c r="E429" s="1102">
        <v>1484587.71</v>
      </c>
      <c r="F429" s="1100">
        <v>556720391.29999995</v>
      </c>
      <c r="G429" s="1102">
        <v>188523000</v>
      </c>
      <c r="H429" s="1102">
        <v>630</v>
      </c>
      <c r="I429" s="874">
        <f t="shared" si="44"/>
        <v>375.00000003367938</v>
      </c>
      <c r="J429" s="874">
        <v>375.00000007974876</v>
      </c>
      <c r="K429" s="874">
        <f t="shared" si="45"/>
        <v>126.98677129692796</v>
      </c>
    </row>
    <row r="430" spans="1:11" s="358" customFormat="1" ht="17.100000000000001" customHeight="1" x14ac:dyDescent="0.25">
      <c r="A430" s="155">
        <f>+A429+1</f>
        <v>2</v>
      </c>
      <c r="B430" s="64" t="s">
        <v>68</v>
      </c>
      <c r="C430" s="1100">
        <v>162</v>
      </c>
      <c r="D430" s="1100">
        <v>166.92</v>
      </c>
      <c r="E430" s="1102">
        <v>2763106.75</v>
      </c>
      <c r="F430" s="1102">
        <v>345388343.80000001</v>
      </c>
      <c r="G430" s="1102">
        <v>135480000</v>
      </c>
      <c r="H430" s="1102">
        <v>615</v>
      </c>
      <c r="I430" s="874">
        <f t="shared" si="44"/>
        <v>125.00000001809558</v>
      </c>
      <c r="J430" s="874">
        <v>125.00000002876308</v>
      </c>
      <c r="K430" s="874">
        <f t="shared" si="45"/>
        <v>49.031764697473236</v>
      </c>
    </row>
    <row r="431" spans="1:11" s="358" customFormat="1" ht="17.100000000000001" customHeight="1" x14ac:dyDescent="0.25">
      <c r="A431" s="155">
        <v>3</v>
      </c>
      <c r="B431" s="64" t="s">
        <v>57</v>
      </c>
      <c r="C431" s="1100">
        <v>20</v>
      </c>
      <c r="D431" s="1100">
        <v>36.71</v>
      </c>
      <c r="E431" s="1102">
        <v>9305.5</v>
      </c>
      <c r="F431" s="1102">
        <v>20006825</v>
      </c>
      <c r="G431" s="1102">
        <v>5579000</v>
      </c>
      <c r="H431" s="1102">
        <v>31</v>
      </c>
      <c r="I431" s="874">
        <f t="shared" si="44"/>
        <v>2150</v>
      </c>
      <c r="J431" s="874">
        <v>2150.162494095418</v>
      </c>
      <c r="K431" s="874">
        <f t="shared" si="45"/>
        <v>599.53790768900114</v>
      </c>
    </row>
    <row r="432" spans="1:11" s="358" customFormat="1" ht="17.100000000000001" customHeight="1" x14ac:dyDescent="0.25">
      <c r="A432" s="155">
        <f>+A431+1</f>
        <v>4</v>
      </c>
      <c r="B432" s="64" t="s">
        <v>70</v>
      </c>
      <c r="C432" s="1100">
        <v>61</v>
      </c>
      <c r="D432" s="1100">
        <v>61</v>
      </c>
      <c r="E432" s="1102">
        <v>3483306.01</v>
      </c>
      <c r="F432" s="1100">
        <v>2612479508</v>
      </c>
      <c r="G432" s="1102">
        <v>914555000</v>
      </c>
      <c r="H432" s="1102">
        <v>11903</v>
      </c>
      <c r="I432" s="874">
        <f t="shared" si="44"/>
        <v>750.0000001435418</v>
      </c>
      <c r="J432" s="874">
        <v>720.00022683615646</v>
      </c>
      <c r="K432" s="874">
        <f t="shared" si="45"/>
        <v>262.55373411766374</v>
      </c>
    </row>
    <row r="433" spans="1:11" s="358" customFormat="1" ht="17.100000000000001" customHeight="1" x14ac:dyDescent="0.25">
      <c r="A433" s="155">
        <v>5</v>
      </c>
      <c r="B433" s="64" t="s">
        <v>62</v>
      </c>
      <c r="C433" s="1100">
        <v>98</v>
      </c>
      <c r="D433" s="1100">
        <v>98</v>
      </c>
      <c r="E433" s="1102">
        <v>1243397.19</v>
      </c>
      <c r="F433" s="1102">
        <v>242462452.09999999</v>
      </c>
      <c r="G433" s="1102">
        <v>7409000</v>
      </c>
      <c r="H433" s="1102">
        <v>358</v>
      </c>
      <c r="I433" s="874">
        <f t="shared" si="44"/>
        <v>195.00000004021243</v>
      </c>
      <c r="J433" s="874">
        <v>180.00011647992</v>
      </c>
      <c r="K433" s="874">
        <f t="shared" si="45"/>
        <v>5.9586752001586882</v>
      </c>
    </row>
    <row r="434" spans="1:11" s="358" customFormat="1" ht="17.100000000000001" customHeight="1" x14ac:dyDescent="0.25">
      <c r="A434" s="225">
        <v>6</v>
      </c>
      <c r="B434" s="64" t="s">
        <v>64</v>
      </c>
      <c r="C434" s="1100">
        <v>3</v>
      </c>
      <c r="D434" s="1100">
        <v>3</v>
      </c>
      <c r="E434" s="1102">
        <v>7310.04</v>
      </c>
      <c r="F434" s="1100">
        <f>E434*I434</f>
        <v>182751</v>
      </c>
      <c r="G434" s="1102">
        <v>190000</v>
      </c>
      <c r="H434" s="1102">
        <v>6</v>
      </c>
      <c r="I434" s="874">
        <v>25</v>
      </c>
      <c r="J434" s="874">
        <v>25.001798022175606</v>
      </c>
      <c r="K434" s="874">
        <f t="shared" si="45"/>
        <v>25.991649840493348</v>
      </c>
    </row>
    <row r="435" spans="1:11" s="358" customFormat="1" ht="17.100000000000001" customHeight="1" x14ac:dyDescent="0.25">
      <c r="A435" s="225">
        <v>7</v>
      </c>
      <c r="B435" s="64" t="s">
        <v>58</v>
      </c>
      <c r="C435" s="1100">
        <v>4</v>
      </c>
      <c r="D435" s="1100">
        <v>7297.96</v>
      </c>
      <c r="E435" s="1102">
        <v>297900.03999999998</v>
      </c>
      <c r="F435" s="1100">
        <v>104265014</v>
      </c>
      <c r="G435" s="1102">
        <v>22751000</v>
      </c>
      <c r="H435" s="1102">
        <v>15</v>
      </c>
      <c r="I435" s="874">
        <f t="shared" si="44"/>
        <v>350</v>
      </c>
      <c r="J435" s="874">
        <v>300.00017847908362</v>
      </c>
      <c r="K435" s="874">
        <f t="shared" si="45"/>
        <v>76.37125527072773</v>
      </c>
    </row>
    <row r="436" spans="1:11" s="358" customFormat="1" ht="17.100000000000001" customHeight="1" x14ac:dyDescent="0.25">
      <c r="A436" s="225"/>
      <c r="B436" s="64" t="s">
        <v>74</v>
      </c>
      <c r="C436" s="1100">
        <v>0</v>
      </c>
      <c r="D436" s="1100">
        <v>0</v>
      </c>
      <c r="E436" s="1100">
        <v>0</v>
      </c>
      <c r="F436" s="1100">
        <v>0</v>
      </c>
      <c r="G436" s="1100">
        <v>41441000</v>
      </c>
      <c r="H436" s="1100">
        <v>0</v>
      </c>
      <c r="I436" s="874"/>
      <c r="J436" s="874"/>
      <c r="K436" s="874"/>
    </row>
    <row r="437" spans="1:11" s="358" customFormat="1" ht="17.100000000000001" customHeight="1" x14ac:dyDescent="0.25">
      <c r="A437" s="225"/>
      <c r="B437" s="64" t="s">
        <v>48</v>
      </c>
      <c r="C437" s="1100">
        <v>0</v>
      </c>
      <c r="D437" s="1100">
        <v>0</v>
      </c>
      <c r="E437" s="1100">
        <v>0</v>
      </c>
      <c r="F437" s="1100">
        <v>0</v>
      </c>
      <c r="G437" s="1100">
        <v>390259000</v>
      </c>
      <c r="H437" s="1100">
        <v>0</v>
      </c>
      <c r="I437" s="874"/>
      <c r="J437" s="874"/>
      <c r="K437" s="874"/>
    </row>
    <row r="438" spans="1:11" s="358" customFormat="1" ht="17.100000000000001" customHeight="1" x14ac:dyDescent="0.25">
      <c r="A438" s="1223" t="s">
        <v>49</v>
      </c>
      <c r="B438" s="1224"/>
      <c r="C438" s="359">
        <f>SUM(C429:C437)</f>
        <v>446</v>
      </c>
      <c r="D438" s="359">
        <f t="shared" ref="D438:H438" si="48">SUM(D429:D437)</f>
        <v>8981.2999999999993</v>
      </c>
      <c r="E438" s="400">
        <f>SUM(E429:E437)</f>
        <v>9288913.2399999984</v>
      </c>
      <c r="F438" s="359">
        <f>SUM(F429:F437)</f>
        <v>3881505285.1999998</v>
      </c>
      <c r="G438" s="400">
        <f>SUM(G429:G437)</f>
        <v>1706187000</v>
      </c>
      <c r="H438" s="359">
        <f t="shared" si="48"/>
        <v>13558</v>
      </c>
      <c r="I438" s="874"/>
      <c r="J438" s="874"/>
      <c r="K438" s="874"/>
    </row>
    <row r="439" spans="1:11" s="358" customFormat="1" ht="17.100000000000001" customHeight="1" x14ac:dyDescent="0.25">
      <c r="A439" s="379"/>
      <c r="B439" s="380"/>
      <c r="C439" s="380"/>
      <c r="D439" s="381"/>
      <c r="E439" s="381"/>
      <c r="F439" s="382"/>
      <c r="G439" s="389"/>
      <c r="H439" s="383"/>
      <c r="I439" s="874"/>
      <c r="J439" s="874"/>
      <c r="K439" s="874"/>
    </row>
    <row r="440" spans="1:11" s="418" customFormat="1" ht="17.100000000000001" customHeight="1" x14ac:dyDescent="0.25">
      <c r="A440" s="1230" t="s">
        <v>135</v>
      </c>
      <c r="B440" s="1230"/>
      <c r="C440" s="1230"/>
      <c r="D440" s="1230"/>
      <c r="E440" s="1230"/>
      <c r="F440" s="1230"/>
      <c r="G440" s="1230"/>
      <c r="H440" s="1230"/>
      <c r="I440" s="884"/>
      <c r="J440" s="874"/>
      <c r="K440" s="884"/>
    </row>
    <row r="441" spans="1:11" s="358" customFormat="1" ht="17.100000000000001" customHeight="1" x14ac:dyDescent="0.25">
      <c r="A441" s="1218" t="s">
        <v>181</v>
      </c>
      <c r="B441" s="1218" t="s">
        <v>3</v>
      </c>
      <c r="C441" s="1218" t="s">
        <v>4</v>
      </c>
      <c r="D441" s="360" t="s">
        <v>5</v>
      </c>
      <c r="E441" s="361" t="s">
        <v>6</v>
      </c>
      <c r="F441" s="362" t="s">
        <v>7</v>
      </c>
      <c r="G441" s="362" t="s">
        <v>8</v>
      </c>
      <c r="H441" s="361" t="s">
        <v>9</v>
      </c>
      <c r="I441" s="874"/>
      <c r="J441" s="874"/>
      <c r="K441" s="874"/>
    </row>
    <row r="442" spans="1:11" s="358" customFormat="1" ht="17.100000000000001" customHeight="1" x14ac:dyDescent="0.25">
      <c r="A442" s="1219"/>
      <c r="B442" s="1219"/>
      <c r="C442" s="1219"/>
      <c r="D442" s="325" t="s">
        <v>379</v>
      </c>
      <c r="E442" s="363" t="s">
        <v>633</v>
      </c>
      <c r="F442" s="364" t="s">
        <v>632</v>
      </c>
      <c r="G442" s="364" t="s">
        <v>432</v>
      </c>
      <c r="H442" s="326" t="s">
        <v>12</v>
      </c>
      <c r="I442" s="874"/>
      <c r="J442" s="874"/>
      <c r="K442" s="874"/>
    </row>
    <row r="443" spans="1:11" s="358" customFormat="1" ht="17.100000000000001" customHeight="1" x14ac:dyDescent="0.25">
      <c r="A443" s="225">
        <v>1</v>
      </c>
      <c r="B443" s="64" t="s">
        <v>70</v>
      </c>
      <c r="C443" s="1100">
        <v>106</v>
      </c>
      <c r="D443" s="1100">
        <v>2423.1</v>
      </c>
      <c r="E443" s="1100">
        <v>420043</v>
      </c>
      <c r="F443" s="1100">
        <v>357036550</v>
      </c>
      <c r="G443" s="1100">
        <v>142728900</v>
      </c>
      <c r="H443" s="1100">
        <v>1600</v>
      </c>
      <c r="I443" s="874">
        <f t="shared" si="44"/>
        <v>850</v>
      </c>
      <c r="J443" s="874">
        <v>750</v>
      </c>
      <c r="K443" s="874">
        <f t="shared" si="45"/>
        <v>339.79592565523052</v>
      </c>
    </row>
    <row r="444" spans="1:11" s="358" customFormat="1" ht="17.100000000000001" customHeight="1" x14ac:dyDescent="0.25">
      <c r="A444" s="155">
        <v>2</v>
      </c>
      <c r="B444" s="64" t="s">
        <v>200</v>
      </c>
      <c r="C444" s="1100">
        <v>2</v>
      </c>
      <c r="D444" s="1100">
        <v>6.23</v>
      </c>
      <c r="E444" s="1100">
        <v>0</v>
      </c>
      <c r="F444" s="1100">
        <v>0</v>
      </c>
      <c r="G444" s="1100">
        <v>62430</v>
      </c>
      <c r="H444" s="1100">
        <v>0</v>
      </c>
      <c r="I444" s="874" t="e">
        <f t="shared" si="44"/>
        <v>#DIV/0!</v>
      </c>
      <c r="J444" s="874">
        <v>250</v>
      </c>
      <c r="K444" s="874" t="e">
        <f t="shared" si="45"/>
        <v>#DIV/0!</v>
      </c>
    </row>
    <row r="445" spans="1:11" s="358" customFormat="1" ht="17.100000000000001" customHeight="1" x14ac:dyDescent="0.25">
      <c r="A445" s="225">
        <v>3</v>
      </c>
      <c r="B445" s="64" t="s">
        <v>62</v>
      </c>
      <c r="C445" s="1100">
        <v>91</v>
      </c>
      <c r="D445" s="1100">
        <v>185.17</v>
      </c>
      <c r="E445" s="1100">
        <v>589752</v>
      </c>
      <c r="F445" s="1100">
        <v>115001640</v>
      </c>
      <c r="G445" s="1100">
        <v>46879203</v>
      </c>
      <c r="H445" s="1100">
        <v>300</v>
      </c>
      <c r="I445" s="874">
        <f t="shared" si="44"/>
        <v>195</v>
      </c>
      <c r="J445" s="874">
        <v>180</v>
      </c>
      <c r="K445" s="874">
        <f t="shared" si="45"/>
        <v>79.489688886175884</v>
      </c>
    </row>
    <row r="446" spans="1:11" s="358" customFormat="1" ht="17.100000000000001" customHeight="1" x14ac:dyDescent="0.25">
      <c r="A446" s="155">
        <v>4</v>
      </c>
      <c r="B446" s="64" t="s">
        <v>201</v>
      </c>
      <c r="C446" s="1100">
        <v>1</v>
      </c>
      <c r="D446" s="1100">
        <v>1.1399999999999999</v>
      </c>
      <c r="E446" s="1100">
        <v>0</v>
      </c>
      <c r="F446" s="1100">
        <v>0</v>
      </c>
      <c r="G446" s="1100">
        <v>0</v>
      </c>
      <c r="H446" s="1100">
        <v>0</v>
      </c>
      <c r="I446" s="874" t="e">
        <f t="shared" si="44"/>
        <v>#DIV/0!</v>
      </c>
      <c r="J446" s="874" t="e">
        <v>#DIV/0!</v>
      </c>
      <c r="K446" s="874" t="e">
        <f t="shared" si="45"/>
        <v>#DIV/0!</v>
      </c>
    </row>
    <row r="447" spans="1:11" s="358" customFormat="1" ht="17.100000000000001" customHeight="1" x14ac:dyDescent="0.25">
      <c r="A447" s="225">
        <v>5</v>
      </c>
      <c r="B447" s="64" t="s">
        <v>57</v>
      </c>
      <c r="C447" s="1100">
        <v>1</v>
      </c>
      <c r="D447" s="1100">
        <v>1</v>
      </c>
      <c r="E447" s="1100">
        <v>0</v>
      </c>
      <c r="F447" s="1100">
        <v>0</v>
      </c>
      <c r="G447" s="1100">
        <v>0</v>
      </c>
      <c r="H447" s="1100">
        <v>0</v>
      </c>
      <c r="I447" s="874" t="e">
        <f t="shared" si="44"/>
        <v>#DIV/0!</v>
      </c>
      <c r="J447" s="874" t="e">
        <v>#DIV/0!</v>
      </c>
      <c r="K447" s="874" t="e">
        <f t="shared" si="45"/>
        <v>#DIV/0!</v>
      </c>
    </row>
    <row r="448" spans="1:11" s="358" customFormat="1" ht="17.100000000000001" customHeight="1" x14ac:dyDescent="0.25">
      <c r="A448" s="155">
        <v>6</v>
      </c>
      <c r="B448" s="64" t="s">
        <v>58</v>
      </c>
      <c r="C448" s="1100">
        <v>0</v>
      </c>
      <c r="D448" s="1100">
        <v>0</v>
      </c>
      <c r="E448" s="1100">
        <v>132006.63</v>
      </c>
      <c r="F448" s="1100">
        <f>E448*I448</f>
        <v>38281922.700000003</v>
      </c>
      <c r="G448" s="1100">
        <v>10560530</v>
      </c>
      <c r="H448" s="1100">
        <v>50</v>
      </c>
      <c r="I448" s="874">
        <v>290</v>
      </c>
      <c r="J448" s="874">
        <v>290</v>
      </c>
      <c r="K448" s="874">
        <f t="shared" si="45"/>
        <v>79.999996969849164</v>
      </c>
    </row>
    <row r="449" spans="1:11" s="358" customFormat="1" ht="17.100000000000001" customHeight="1" x14ac:dyDescent="0.25">
      <c r="A449" s="225">
        <v>7</v>
      </c>
      <c r="B449" s="64" t="s">
        <v>389</v>
      </c>
      <c r="C449" s="1100">
        <v>38</v>
      </c>
      <c r="D449" s="1100">
        <v>635.41</v>
      </c>
      <c r="E449" s="1100">
        <v>304655</v>
      </c>
      <c r="F449" s="1100">
        <v>182793000</v>
      </c>
      <c r="G449" s="1100">
        <v>27690570</v>
      </c>
      <c r="H449" s="1100">
        <v>200</v>
      </c>
      <c r="I449" s="874">
        <f t="shared" si="44"/>
        <v>600</v>
      </c>
      <c r="J449" s="874">
        <v>600</v>
      </c>
      <c r="K449" s="874">
        <f t="shared" si="45"/>
        <v>90.891565869590195</v>
      </c>
    </row>
    <row r="450" spans="1:11" s="358" customFormat="1" ht="17.100000000000001" customHeight="1" x14ac:dyDescent="0.25">
      <c r="A450" s="155">
        <v>8</v>
      </c>
      <c r="B450" s="64" t="s">
        <v>64</v>
      </c>
      <c r="C450" s="1100">
        <v>0</v>
      </c>
      <c r="D450" s="1100">
        <v>0</v>
      </c>
      <c r="E450" s="1100">
        <v>185168</v>
      </c>
      <c r="F450" s="1100">
        <v>27775200</v>
      </c>
      <c r="G450" s="1100">
        <v>1327121</v>
      </c>
      <c r="H450" s="1100">
        <v>100</v>
      </c>
      <c r="I450" s="874">
        <f t="shared" si="44"/>
        <v>150</v>
      </c>
      <c r="J450" s="874">
        <v>25</v>
      </c>
      <c r="K450" s="874">
        <f t="shared" si="45"/>
        <v>7.1671185085975981</v>
      </c>
    </row>
    <row r="451" spans="1:11" s="358" customFormat="1" ht="17.100000000000001" customHeight="1" x14ac:dyDescent="0.25">
      <c r="A451" s="225">
        <v>9</v>
      </c>
      <c r="B451" s="64" t="s">
        <v>53</v>
      </c>
      <c r="C451" s="1100">
        <v>16</v>
      </c>
      <c r="D451" s="1100">
        <v>40</v>
      </c>
      <c r="E451" s="1100">
        <v>91678.562999999995</v>
      </c>
      <c r="F451" s="1100">
        <v>19252498.129999999</v>
      </c>
      <c r="G451" s="1100">
        <v>2933714</v>
      </c>
      <c r="H451" s="1100">
        <v>800</v>
      </c>
      <c r="I451" s="874">
        <f t="shared" si="44"/>
        <v>209.99999890923246</v>
      </c>
      <c r="J451" s="874">
        <v>220.00000647125685</v>
      </c>
      <c r="K451" s="874">
        <f t="shared" si="45"/>
        <v>31.999999825477197</v>
      </c>
    </row>
    <row r="452" spans="1:11" s="358" customFormat="1" ht="17.100000000000001" customHeight="1" x14ac:dyDescent="0.25">
      <c r="A452" s="155">
        <v>10</v>
      </c>
      <c r="B452" s="297" t="s">
        <v>386</v>
      </c>
      <c r="C452" s="1100">
        <v>13</v>
      </c>
      <c r="D452" s="1100">
        <v>62</v>
      </c>
      <c r="E452" s="1100">
        <v>158454</v>
      </c>
      <c r="F452" s="1100">
        <v>47536200</v>
      </c>
      <c r="G452" s="1100">
        <v>10935548</v>
      </c>
      <c r="H452" s="1100">
        <v>50</v>
      </c>
      <c r="I452" s="874">
        <f t="shared" si="44"/>
        <v>300</v>
      </c>
      <c r="J452" s="874">
        <v>750</v>
      </c>
      <c r="K452" s="874">
        <f t="shared" si="45"/>
        <v>69.014022997210546</v>
      </c>
    </row>
    <row r="453" spans="1:11" s="358" customFormat="1" ht="17.100000000000001" customHeight="1" x14ac:dyDescent="0.25">
      <c r="A453" s="225">
        <v>11</v>
      </c>
      <c r="B453" s="297" t="s">
        <v>45</v>
      </c>
      <c r="C453" s="1100">
        <v>7</v>
      </c>
      <c r="D453" s="1100">
        <v>268.73</v>
      </c>
      <c r="E453" s="1102">
        <v>69684</v>
      </c>
      <c r="F453" s="1100">
        <v>97209180</v>
      </c>
      <c r="G453" s="1102">
        <v>9239228</v>
      </c>
      <c r="H453" s="1102">
        <v>80</v>
      </c>
      <c r="I453" s="874">
        <f t="shared" si="44"/>
        <v>1395</v>
      </c>
      <c r="J453" s="874">
        <v>1350</v>
      </c>
      <c r="K453" s="874">
        <f t="shared" si="45"/>
        <v>132.58750932782274</v>
      </c>
    </row>
    <row r="454" spans="1:11" s="358" customFormat="1" ht="17.100000000000001" customHeight="1" x14ac:dyDescent="0.25">
      <c r="A454" s="225"/>
      <c r="B454" s="64" t="s">
        <v>74</v>
      </c>
      <c r="C454" s="1100">
        <v>0</v>
      </c>
      <c r="D454" s="1100">
        <v>0</v>
      </c>
      <c r="E454" s="1100">
        <v>0</v>
      </c>
      <c r="F454" s="1100">
        <v>0</v>
      </c>
      <c r="G454" s="1102">
        <v>23421178</v>
      </c>
      <c r="H454" s="1102">
        <v>0</v>
      </c>
      <c r="I454" s="874"/>
      <c r="J454" s="874"/>
      <c r="K454" s="874"/>
    </row>
    <row r="455" spans="1:11" s="358" customFormat="1" ht="17.100000000000001" customHeight="1" x14ac:dyDescent="0.25">
      <c r="A455" s="225"/>
      <c r="B455" s="64" t="s">
        <v>48</v>
      </c>
      <c r="C455" s="1100">
        <v>0</v>
      </c>
      <c r="D455" s="1100">
        <v>0</v>
      </c>
      <c r="E455" s="1100">
        <v>0</v>
      </c>
      <c r="F455" s="1100">
        <v>0</v>
      </c>
      <c r="G455" s="1102">
        <v>0</v>
      </c>
      <c r="H455" s="1102">
        <v>0</v>
      </c>
      <c r="I455" s="874"/>
      <c r="J455" s="874"/>
      <c r="K455" s="874"/>
    </row>
    <row r="456" spans="1:11" s="358" customFormat="1" ht="17.100000000000001" customHeight="1" x14ac:dyDescent="0.25">
      <c r="A456" s="1223" t="s">
        <v>49</v>
      </c>
      <c r="B456" s="1224"/>
      <c r="C456" s="1005">
        <f>SUM(C443:C455)</f>
        <v>275</v>
      </c>
      <c r="D456" s="1005">
        <f t="shared" ref="D456:H456" si="49">SUM(D443:D455)</f>
        <v>3622.7799999999997</v>
      </c>
      <c r="E456" s="1005">
        <f t="shared" si="49"/>
        <v>1951441.193</v>
      </c>
      <c r="F456" s="1005">
        <f>SUM(F443:F455)</f>
        <v>884886190.83000004</v>
      </c>
      <c r="G456" s="1006">
        <f>SUM(G443:G455)</f>
        <v>275778422</v>
      </c>
      <c r="H456" s="1005">
        <f t="shared" si="49"/>
        <v>3180</v>
      </c>
      <c r="I456" s="874"/>
      <c r="J456" s="874"/>
      <c r="K456" s="874"/>
    </row>
    <row r="457" spans="1:11" s="358" customFormat="1" ht="17.100000000000001" customHeight="1" x14ac:dyDescent="0.25">
      <c r="A457" s="379"/>
      <c r="B457" s="380"/>
      <c r="C457" s="380"/>
      <c r="D457" s="381"/>
      <c r="E457" s="381"/>
      <c r="F457" s="382"/>
      <c r="G457" s="382"/>
      <c r="H457" s="383"/>
      <c r="I457" s="874"/>
      <c r="J457" s="874"/>
      <c r="K457" s="874"/>
    </row>
    <row r="458" spans="1:11" s="358" customFormat="1" ht="17.100000000000001" customHeight="1" x14ac:dyDescent="0.25">
      <c r="A458" s="1217" t="s">
        <v>118</v>
      </c>
      <c r="B458" s="1217"/>
      <c r="C458" s="1217"/>
      <c r="D458" s="1217"/>
      <c r="E458" s="1217"/>
      <c r="F458" s="1217"/>
      <c r="G458" s="1217"/>
      <c r="H458" s="1217"/>
      <c r="I458" s="874"/>
      <c r="J458" s="874"/>
      <c r="K458" s="874"/>
    </row>
    <row r="459" spans="1:11" s="358" customFormat="1" ht="17.100000000000001" customHeight="1" x14ac:dyDescent="0.25">
      <c r="A459" s="1218" t="s">
        <v>181</v>
      </c>
      <c r="B459" s="1218" t="s">
        <v>3</v>
      </c>
      <c r="C459" s="1218" t="s">
        <v>4</v>
      </c>
      <c r="D459" s="360" t="s">
        <v>5</v>
      </c>
      <c r="E459" s="361" t="s">
        <v>6</v>
      </c>
      <c r="F459" s="362" t="s">
        <v>7</v>
      </c>
      <c r="G459" s="362" t="s">
        <v>8</v>
      </c>
      <c r="H459" s="361" t="s">
        <v>9</v>
      </c>
      <c r="I459" s="874"/>
      <c r="J459" s="874"/>
      <c r="K459" s="874"/>
    </row>
    <row r="460" spans="1:11" s="358" customFormat="1" ht="17.100000000000001" customHeight="1" x14ac:dyDescent="0.25">
      <c r="A460" s="1219"/>
      <c r="B460" s="1219"/>
      <c r="C460" s="1219"/>
      <c r="D460" s="325" t="s">
        <v>379</v>
      </c>
      <c r="E460" s="363" t="s">
        <v>633</v>
      </c>
      <c r="F460" s="364" t="s">
        <v>632</v>
      </c>
      <c r="G460" s="364" t="s">
        <v>432</v>
      </c>
      <c r="H460" s="326" t="s">
        <v>12</v>
      </c>
      <c r="I460" s="874"/>
      <c r="J460" s="874"/>
      <c r="K460" s="874"/>
    </row>
    <row r="461" spans="1:11" s="358" customFormat="1" ht="17.100000000000001" customHeight="1" x14ac:dyDescent="0.25">
      <c r="A461" s="155">
        <v>1</v>
      </c>
      <c r="B461" s="64" t="s">
        <v>70</v>
      </c>
      <c r="C461" s="1101">
        <v>6</v>
      </c>
      <c r="D461" s="1101">
        <v>10</v>
      </c>
      <c r="E461" s="1101">
        <v>531.86</v>
      </c>
      <c r="F461" s="1101">
        <v>398895</v>
      </c>
      <c r="G461" s="1101">
        <v>805554</v>
      </c>
      <c r="H461" s="1101">
        <v>36</v>
      </c>
      <c r="I461" s="874">
        <f t="shared" ref="I461:I516" si="50">F461/E461</f>
        <v>750</v>
      </c>
      <c r="J461" s="874">
        <v>750.00004357082048</v>
      </c>
      <c r="K461" s="874">
        <f t="shared" si="45"/>
        <v>1514.5978264956943</v>
      </c>
    </row>
    <row r="462" spans="1:11" s="358" customFormat="1" ht="17.100000000000001" customHeight="1" x14ac:dyDescent="0.25">
      <c r="A462" s="155">
        <v>2</v>
      </c>
      <c r="B462" s="64" t="s">
        <v>62</v>
      </c>
      <c r="C462" s="1101">
        <v>80</v>
      </c>
      <c r="D462" s="1069">
        <v>80</v>
      </c>
      <c r="E462" s="1102">
        <v>3560697.92</v>
      </c>
      <c r="F462" s="1102">
        <v>694336094.39999998</v>
      </c>
      <c r="G462" s="1102">
        <v>293821001</v>
      </c>
      <c r="H462" s="1102">
        <v>240</v>
      </c>
      <c r="I462" s="874">
        <v>195</v>
      </c>
      <c r="J462" s="874">
        <v>180.00002132751879</v>
      </c>
      <c r="K462" s="874">
        <f t="shared" ref="K462:K526" si="51">G462/E462</f>
        <v>82.517811845156473</v>
      </c>
    </row>
    <row r="463" spans="1:11" s="358" customFormat="1" ht="17.100000000000001" customHeight="1" x14ac:dyDescent="0.25">
      <c r="A463" s="155">
        <v>3</v>
      </c>
      <c r="B463" s="64" t="s">
        <v>59</v>
      </c>
      <c r="C463" s="1101">
        <v>5</v>
      </c>
      <c r="D463" s="1069">
        <v>9.52</v>
      </c>
      <c r="E463" s="1102">
        <v>2295.92</v>
      </c>
      <c r="F463" s="1102">
        <v>803571.42859999998</v>
      </c>
      <c r="G463" s="1102">
        <v>225000</v>
      </c>
      <c r="H463" s="1102">
        <v>15</v>
      </c>
      <c r="I463" s="874">
        <f t="shared" si="50"/>
        <v>349.99975112373249</v>
      </c>
      <c r="J463" s="874">
        <v>359.9999920945815</v>
      </c>
      <c r="K463" s="874">
        <f t="shared" si="51"/>
        <v>97.999930311160668</v>
      </c>
    </row>
    <row r="464" spans="1:11" s="358" customFormat="1" ht="17.100000000000001" customHeight="1" x14ac:dyDescent="0.25">
      <c r="A464" s="155">
        <v>4</v>
      </c>
      <c r="B464" s="64" t="s">
        <v>60</v>
      </c>
      <c r="C464" s="1101">
        <v>2</v>
      </c>
      <c r="D464" s="1069">
        <v>2</v>
      </c>
      <c r="E464" s="1102">
        <v>0</v>
      </c>
      <c r="F464" s="1102">
        <v>0</v>
      </c>
      <c r="G464" s="1102">
        <v>0</v>
      </c>
      <c r="H464" s="1102">
        <v>0</v>
      </c>
      <c r="I464" s="874" t="e">
        <f t="shared" si="50"/>
        <v>#DIV/0!</v>
      </c>
      <c r="J464" s="874" t="e">
        <v>#DIV/0!</v>
      </c>
      <c r="K464" s="874" t="e">
        <f t="shared" si="51"/>
        <v>#DIV/0!</v>
      </c>
    </row>
    <row r="465" spans="1:11" s="358" customFormat="1" ht="17.100000000000001" customHeight="1" x14ac:dyDescent="0.25">
      <c r="A465" s="155">
        <v>5</v>
      </c>
      <c r="B465" s="64" t="s">
        <v>58</v>
      </c>
      <c r="C465" s="1100">
        <v>1</v>
      </c>
      <c r="D465" s="1100">
        <v>141.44999999999999</v>
      </c>
      <c r="E465" s="1102">
        <v>56348.35</v>
      </c>
      <c r="F465" s="1102">
        <f>E465*I465</f>
        <v>16341021.5</v>
      </c>
      <c r="G465" s="1102">
        <v>8452253</v>
      </c>
      <c r="H465" s="1102">
        <v>150</v>
      </c>
      <c r="I465" s="874">
        <v>290</v>
      </c>
      <c r="J465" s="874">
        <v>300</v>
      </c>
      <c r="K465" s="874">
        <f t="shared" si="51"/>
        <v>150.0000088733743</v>
      </c>
    </row>
    <row r="466" spans="1:11" s="358" customFormat="1" ht="17.100000000000001" customHeight="1" x14ac:dyDescent="0.25">
      <c r="A466" s="155">
        <v>6</v>
      </c>
      <c r="B466" s="64" t="s">
        <v>64</v>
      </c>
      <c r="C466" s="1100">
        <v>0</v>
      </c>
      <c r="D466" s="1003">
        <v>0</v>
      </c>
      <c r="E466" s="1102">
        <v>14232454</v>
      </c>
      <c r="F466" s="1102">
        <f>E466*I466</f>
        <v>355811350</v>
      </c>
      <c r="G466" s="1102">
        <v>87859345</v>
      </c>
      <c r="H466" s="1102">
        <v>350</v>
      </c>
      <c r="I466" s="874">
        <v>25</v>
      </c>
      <c r="J466" s="874">
        <v>25</v>
      </c>
      <c r="K466" s="874">
        <f t="shared" si="51"/>
        <v>6.1731690824365213</v>
      </c>
    </row>
    <row r="467" spans="1:11" s="358" customFormat="1" ht="17.100000000000001" customHeight="1" x14ac:dyDescent="0.25">
      <c r="A467" s="155">
        <v>7</v>
      </c>
      <c r="B467" s="64" t="s">
        <v>202</v>
      </c>
      <c r="C467" s="1100">
        <v>0</v>
      </c>
      <c r="D467" s="1100">
        <v>0</v>
      </c>
      <c r="E467" s="1100">
        <v>0</v>
      </c>
      <c r="F467" s="1100">
        <v>0</v>
      </c>
      <c r="G467" s="1100">
        <v>0</v>
      </c>
      <c r="H467" s="1100">
        <v>0</v>
      </c>
      <c r="I467" s="874"/>
      <c r="J467" s="874"/>
      <c r="K467" s="874"/>
    </row>
    <row r="468" spans="1:11" s="358" customFormat="1" ht="17.100000000000001" customHeight="1" x14ac:dyDescent="0.25">
      <c r="A468" s="155"/>
      <c r="B468" s="64" t="s">
        <v>74</v>
      </c>
      <c r="C468" s="1100">
        <v>0</v>
      </c>
      <c r="D468" s="1100">
        <v>0</v>
      </c>
      <c r="E468" s="1100">
        <v>0</v>
      </c>
      <c r="F468" s="1100">
        <v>0</v>
      </c>
      <c r="G468" s="1102">
        <v>0</v>
      </c>
      <c r="H468" s="1102">
        <v>0</v>
      </c>
      <c r="I468" s="874"/>
      <c r="J468" s="874"/>
      <c r="K468" s="874"/>
    </row>
    <row r="469" spans="1:11" s="358" customFormat="1" ht="17.100000000000001" customHeight="1" x14ac:dyDescent="0.25">
      <c r="A469" s="155"/>
      <c r="B469" s="64" t="s">
        <v>48</v>
      </c>
      <c r="C469" s="1100">
        <v>0</v>
      </c>
      <c r="D469" s="1100">
        <v>0</v>
      </c>
      <c r="E469" s="1100">
        <v>0</v>
      </c>
      <c r="F469" s="1100">
        <v>0</v>
      </c>
      <c r="G469" s="1102">
        <v>26555199</v>
      </c>
      <c r="H469" s="1102">
        <v>0</v>
      </c>
      <c r="I469" s="874"/>
      <c r="J469" s="874"/>
      <c r="K469" s="874"/>
    </row>
    <row r="470" spans="1:11" s="358" customFormat="1" ht="17.100000000000001" customHeight="1" x14ac:dyDescent="0.25">
      <c r="A470" s="1223" t="s">
        <v>49</v>
      </c>
      <c r="B470" s="1224"/>
      <c r="C470" s="359">
        <f>SUM(C461:C469)</f>
        <v>94</v>
      </c>
      <c r="D470" s="359">
        <f t="shared" ref="D470:H470" si="52">SUM(D461:D469)</f>
        <v>242.96999999999997</v>
      </c>
      <c r="E470" s="359">
        <f t="shared" si="52"/>
        <v>17852328.050000001</v>
      </c>
      <c r="F470" s="359">
        <f t="shared" si="52"/>
        <v>1067690932.3285999</v>
      </c>
      <c r="G470" s="359">
        <f t="shared" si="52"/>
        <v>417718352</v>
      </c>
      <c r="H470" s="359">
        <f t="shared" si="52"/>
        <v>791</v>
      </c>
      <c r="I470" s="874"/>
      <c r="J470" s="874"/>
      <c r="K470" s="874"/>
    </row>
    <row r="471" spans="1:11" s="358" customFormat="1" ht="17.100000000000001" customHeight="1" x14ac:dyDescent="0.25">
      <c r="A471" s="367"/>
      <c r="B471" s="368"/>
      <c r="C471" s="368"/>
      <c r="D471" s="369"/>
      <c r="E471" s="369"/>
      <c r="F471" s="370"/>
      <c r="G471" s="370"/>
      <c r="H471" s="371"/>
      <c r="I471" s="874"/>
      <c r="J471" s="874"/>
      <c r="K471" s="874"/>
    </row>
    <row r="472" spans="1:11" s="418" customFormat="1" ht="17.100000000000001" customHeight="1" x14ac:dyDescent="0.25">
      <c r="A472" s="1230" t="s">
        <v>87</v>
      </c>
      <c r="B472" s="1230"/>
      <c r="C472" s="1230"/>
      <c r="D472" s="1230"/>
      <c r="E472" s="1230"/>
      <c r="F472" s="1230"/>
      <c r="G472" s="1230"/>
      <c r="H472" s="1230"/>
      <c r="I472" s="884"/>
      <c r="J472" s="874"/>
      <c r="K472" s="884"/>
    </row>
    <row r="473" spans="1:11" s="358" customFormat="1" ht="17.100000000000001" customHeight="1" x14ac:dyDescent="0.25">
      <c r="A473" s="1218" t="s">
        <v>181</v>
      </c>
      <c r="B473" s="1218" t="s">
        <v>3</v>
      </c>
      <c r="C473" s="1218" t="s">
        <v>4</v>
      </c>
      <c r="D473" s="360" t="s">
        <v>5</v>
      </c>
      <c r="E473" s="361" t="s">
        <v>6</v>
      </c>
      <c r="F473" s="362" t="s">
        <v>7</v>
      </c>
      <c r="G473" s="362" t="s">
        <v>8</v>
      </c>
      <c r="H473" s="361" t="s">
        <v>9</v>
      </c>
      <c r="I473" s="874"/>
      <c r="J473" s="874"/>
      <c r="K473" s="874"/>
    </row>
    <row r="474" spans="1:11" s="358" customFormat="1" ht="17.100000000000001" customHeight="1" x14ac:dyDescent="0.25">
      <c r="A474" s="1219"/>
      <c r="B474" s="1219"/>
      <c r="C474" s="1219"/>
      <c r="D474" s="325" t="s">
        <v>379</v>
      </c>
      <c r="E474" s="363" t="s">
        <v>633</v>
      </c>
      <c r="F474" s="364" t="s">
        <v>632</v>
      </c>
      <c r="G474" s="364" t="s">
        <v>432</v>
      </c>
      <c r="H474" s="326" t="s">
        <v>12</v>
      </c>
      <c r="I474" s="874"/>
      <c r="J474" s="874"/>
      <c r="K474" s="874"/>
    </row>
    <row r="475" spans="1:11" s="358" customFormat="1" ht="17.100000000000001" customHeight="1" x14ac:dyDescent="0.25">
      <c r="A475" s="225">
        <v>1</v>
      </c>
      <c r="B475" s="64" t="s">
        <v>62</v>
      </c>
      <c r="C475" s="1100">
        <v>228</v>
      </c>
      <c r="D475" s="1100">
        <v>228.63</v>
      </c>
      <c r="E475" s="1102">
        <v>6611453.3099999996</v>
      </c>
      <c r="F475" s="1038">
        <v>1289233395</v>
      </c>
      <c r="G475" s="1102">
        <v>241498238.41999999</v>
      </c>
      <c r="H475" s="1102">
        <v>700</v>
      </c>
      <c r="I475" s="874">
        <f t="shared" si="50"/>
        <v>194.99999993193632</v>
      </c>
      <c r="J475" s="874">
        <v>185.00001445087207</v>
      </c>
      <c r="K475" s="874">
        <f t="shared" si="51"/>
        <v>36.527254613554852</v>
      </c>
    </row>
    <row r="476" spans="1:11" s="358" customFormat="1" ht="17.100000000000001" customHeight="1" x14ac:dyDescent="0.25">
      <c r="A476" s="155">
        <v>2</v>
      </c>
      <c r="B476" s="64" t="s">
        <v>143</v>
      </c>
      <c r="C476" s="1100">
        <v>5</v>
      </c>
      <c r="D476" s="1037">
        <v>119.01</v>
      </c>
      <c r="E476" s="1102">
        <v>236138.67</v>
      </c>
      <c r="F476" s="1100">
        <f>E476*I476</f>
        <v>271559470.5</v>
      </c>
      <c r="G476" s="1102">
        <v>15070401.300000001</v>
      </c>
      <c r="H476" s="1102">
        <v>35</v>
      </c>
      <c r="I476" s="874">
        <v>1150</v>
      </c>
      <c r="J476" s="874">
        <v>1200</v>
      </c>
      <c r="K476" s="874">
        <f t="shared" si="51"/>
        <v>63.820132890559599</v>
      </c>
    </row>
    <row r="477" spans="1:11" s="358" customFormat="1" ht="17.100000000000001" customHeight="1" x14ac:dyDescent="0.25">
      <c r="A477" s="225">
        <v>3</v>
      </c>
      <c r="B477" s="64" t="s">
        <v>61</v>
      </c>
      <c r="C477" s="1100">
        <v>11</v>
      </c>
      <c r="D477" s="1003">
        <v>17.46</v>
      </c>
      <c r="E477" s="1102">
        <v>119051.18</v>
      </c>
      <c r="F477" s="1100">
        <f>E477*I477</f>
        <v>220244683</v>
      </c>
      <c r="G477" s="1102">
        <v>10534444.1</v>
      </c>
      <c r="H477" s="1102">
        <v>80</v>
      </c>
      <c r="I477" s="874">
        <v>1850</v>
      </c>
      <c r="J477" s="874">
        <v>1850.0207537444667</v>
      </c>
      <c r="K477" s="874">
        <f t="shared" si="51"/>
        <v>88.486683626319376</v>
      </c>
    </row>
    <row r="478" spans="1:11" s="358" customFormat="1" ht="17.100000000000001" customHeight="1" x14ac:dyDescent="0.25">
      <c r="A478" s="225">
        <v>4</v>
      </c>
      <c r="B478" s="64" t="s">
        <v>64</v>
      </c>
      <c r="C478" s="1100">
        <v>0</v>
      </c>
      <c r="D478" s="1100">
        <v>0</v>
      </c>
      <c r="E478" s="1056">
        <v>899.46</v>
      </c>
      <c r="F478" s="1056">
        <f>E478*I478</f>
        <v>22486.5</v>
      </c>
      <c r="G478" s="1102">
        <v>182616.76</v>
      </c>
      <c r="H478" s="1102">
        <v>10</v>
      </c>
      <c r="I478" s="874">
        <v>25</v>
      </c>
      <c r="J478" s="874">
        <v>20</v>
      </c>
      <c r="K478" s="874">
        <f t="shared" si="51"/>
        <v>203.02932870833612</v>
      </c>
    </row>
    <row r="479" spans="1:11" s="358" customFormat="1" ht="17.100000000000001" customHeight="1" x14ac:dyDescent="0.25">
      <c r="A479" s="155">
        <v>5</v>
      </c>
      <c r="B479" s="64" t="s">
        <v>72</v>
      </c>
      <c r="C479" s="1100">
        <v>9</v>
      </c>
      <c r="D479" s="1100">
        <v>26.99</v>
      </c>
      <c r="E479" s="1102">
        <v>0</v>
      </c>
      <c r="F479" s="1102">
        <v>0</v>
      </c>
      <c r="G479" s="1102">
        <v>981450</v>
      </c>
      <c r="H479" s="1102">
        <v>15</v>
      </c>
      <c r="I479" s="874" t="e">
        <f t="shared" si="50"/>
        <v>#DIV/0!</v>
      </c>
      <c r="J479" s="874">
        <v>2000</v>
      </c>
      <c r="K479" s="874" t="e">
        <f t="shared" si="51"/>
        <v>#DIV/0!</v>
      </c>
    </row>
    <row r="480" spans="1:11" s="358" customFormat="1" ht="17.100000000000001" customHeight="1" x14ac:dyDescent="0.25">
      <c r="A480" s="225">
        <v>6</v>
      </c>
      <c r="B480" s="64" t="s">
        <v>53</v>
      </c>
      <c r="C480" s="1100">
        <v>0</v>
      </c>
      <c r="D480" s="1100">
        <v>0</v>
      </c>
      <c r="E480" s="1102">
        <v>0</v>
      </c>
      <c r="F480" s="1100">
        <v>0</v>
      </c>
      <c r="G480" s="1102">
        <v>16168889</v>
      </c>
      <c r="H480" s="1102">
        <v>250</v>
      </c>
      <c r="I480" s="874" t="e">
        <f t="shared" si="50"/>
        <v>#DIV/0!</v>
      </c>
      <c r="J480" s="874">
        <v>230.00000148651128</v>
      </c>
      <c r="K480" s="874" t="e">
        <f t="shared" si="51"/>
        <v>#DIV/0!</v>
      </c>
    </row>
    <row r="481" spans="1:11" s="358" customFormat="1" ht="17.100000000000001" customHeight="1" x14ac:dyDescent="0.25">
      <c r="A481" s="225">
        <v>7</v>
      </c>
      <c r="B481" s="64" t="s">
        <v>58</v>
      </c>
      <c r="C481" s="1100">
        <v>0</v>
      </c>
      <c r="D481" s="1100">
        <v>0</v>
      </c>
      <c r="E481" s="1102">
        <v>0</v>
      </c>
      <c r="F481" s="1100">
        <v>0</v>
      </c>
      <c r="G481" s="1102">
        <v>3399750</v>
      </c>
      <c r="H481" s="1102">
        <v>150</v>
      </c>
      <c r="I481" s="874" t="e">
        <f t="shared" si="50"/>
        <v>#DIV/0!</v>
      </c>
      <c r="J481" s="874">
        <v>300</v>
      </c>
      <c r="K481" s="874" t="e">
        <f t="shared" si="51"/>
        <v>#DIV/0!</v>
      </c>
    </row>
    <row r="482" spans="1:11" s="358" customFormat="1" ht="17.100000000000001" customHeight="1" x14ac:dyDescent="0.25">
      <c r="A482" s="155">
        <v>8</v>
      </c>
      <c r="B482" s="297" t="s">
        <v>40</v>
      </c>
      <c r="C482" s="1100">
        <v>52</v>
      </c>
      <c r="D482" s="1003">
        <v>292</v>
      </c>
      <c r="E482" s="1102">
        <v>2321603.62</v>
      </c>
      <c r="F482" s="1100">
        <v>1137585774</v>
      </c>
      <c r="G482" s="1102">
        <v>132772476</v>
      </c>
      <c r="H482" s="1102">
        <v>280</v>
      </c>
      <c r="I482" s="874">
        <f t="shared" si="50"/>
        <v>490.00000008614734</v>
      </c>
      <c r="J482" s="874">
        <v>490</v>
      </c>
      <c r="K482" s="874">
        <f t="shared" si="51"/>
        <v>57.18998491223924</v>
      </c>
    </row>
    <row r="483" spans="1:11" s="358" customFormat="1" ht="17.100000000000001" customHeight="1" x14ac:dyDescent="0.25">
      <c r="A483" s="225">
        <v>9</v>
      </c>
      <c r="B483" s="297" t="s">
        <v>39</v>
      </c>
      <c r="C483" s="1100">
        <v>4</v>
      </c>
      <c r="D483" s="1003">
        <v>375.45</v>
      </c>
      <c r="E483" s="1102">
        <v>784.87</v>
      </c>
      <c r="F483" s="1100">
        <f>E483*I483</f>
        <v>549409</v>
      </c>
      <c r="G483" s="1102">
        <v>44708</v>
      </c>
      <c r="H483" s="1102">
        <v>30</v>
      </c>
      <c r="I483" s="874">
        <v>700</v>
      </c>
      <c r="J483" s="874">
        <v>670</v>
      </c>
      <c r="K483" s="874">
        <f t="shared" si="51"/>
        <v>56.962299489087364</v>
      </c>
    </row>
    <row r="484" spans="1:11" s="358" customFormat="1" ht="17.100000000000001" customHeight="1" x14ac:dyDescent="0.25">
      <c r="A484" s="225">
        <v>10</v>
      </c>
      <c r="B484" s="297" t="s">
        <v>25</v>
      </c>
      <c r="C484" s="1100">
        <v>3</v>
      </c>
      <c r="D484" s="1100">
        <v>803.93</v>
      </c>
      <c r="E484" s="1102">
        <v>86471.48</v>
      </c>
      <c r="F484" s="1102">
        <v>38047451.200000003</v>
      </c>
      <c r="G484" s="1102">
        <v>4933076.6500000004</v>
      </c>
      <c r="H484" s="1102">
        <v>20</v>
      </c>
      <c r="I484" s="874">
        <f t="shared" si="50"/>
        <v>440.00000000000006</v>
      </c>
      <c r="J484" s="874">
        <v>440.00000000000006</v>
      </c>
      <c r="K484" s="874">
        <f t="shared" si="51"/>
        <v>57.048597410383174</v>
      </c>
    </row>
    <row r="485" spans="1:11" s="358" customFormat="1" ht="17.100000000000001" customHeight="1" x14ac:dyDescent="0.25">
      <c r="A485" s="155">
        <v>11</v>
      </c>
      <c r="B485" s="297" t="s">
        <v>393</v>
      </c>
      <c r="C485" s="1100">
        <v>2</v>
      </c>
      <c r="D485" s="1100">
        <v>225.9</v>
      </c>
      <c r="E485" s="1102">
        <v>0</v>
      </c>
      <c r="F485" s="1102">
        <v>0</v>
      </c>
      <c r="G485" s="1102">
        <v>0</v>
      </c>
      <c r="H485" s="1102">
        <v>0</v>
      </c>
      <c r="I485" s="874" t="e">
        <f t="shared" si="50"/>
        <v>#DIV/0!</v>
      </c>
      <c r="J485" s="874" t="e">
        <v>#DIV/0!</v>
      </c>
      <c r="K485" s="874" t="e">
        <f t="shared" si="51"/>
        <v>#DIV/0!</v>
      </c>
    </row>
    <row r="486" spans="1:11" s="358" customFormat="1" ht="17.100000000000001" customHeight="1" x14ac:dyDescent="0.25">
      <c r="A486" s="225">
        <v>12</v>
      </c>
      <c r="B486" s="297" t="s">
        <v>26</v>
      </c>
      <c r="C486" s="1100">
        <v>1</v>
      </c>
      <c r="D486" s="1003">
        <v>60.56</v>
      </c>
      <c r="E486" s="1102">
        <v>24080.2</v>
      </c>
      <c r="F486" s="1100">
        <v>44909573</v>
      </c>
      <c r="G486" s="1102">
        <v>1425349.5</v>
      </c>
      <c r="H486" s="1102">
        <v>10</v>
      </c>
      <c r="I486" s="874">
        <f t="shared" si="50"/>
        <v>1865</v>
      </c>
      <c r="J486" s="874">
        <v>1650.0255876591577</v>
      </c>
      <c r="K486" s="874">
        <f t="shared" si="51"/>
        <v>59.191763357447194</v>
      </c>
    </row>
    <row r="487" spans="1:11" s="358" customFormat="1" ht="17.100000000000001" customHeight="1" x14ac:dyDescent="0.25">
      <c r="A487" s="225">
        <v>13</v>
      </c>
      <c r="B487" s="297" t="s">
        <v>43</v>
      </c>
      <c r="C487" s="1100">
        <v>2</v>
      </c>
      <c r="D487" s="1037">
        <v>18.41</v>
      </c>
      <c r="E487" s="1102">
        <v>1436.36</v>
      </c>
      <c r="F487" s="1100">
        <v>761270.8</v>
      </c>
      <c r="G487" s="1102">
        <v>128208</v>
      </c>
      <c r="H487" s="1102">
        <v>10</v>
      </c>
      <c r="I487" s="874">
        <f t="shared" si="50"/>
        <v>530.00000000000011</v>
      </c>
      <c r="J487" s="874" t="e">
        <v>#DIV/0!</v>
      </c>
      <c r="K487" s="874">
        <f t="shared" si="51"/>
        <v>89.258960149266201</v>
      </c>
    </row>
    <row r="488" spans="1:11" s="358" customFormat="1" ht="17.100000000000001" customHeight="1" x14ac:dyDescent="0.25">
      <c r="A488" s="225">
        <v>14</v>
      </c>
      <c r="B488" s="297" t="s">
        <v>403</v>
      </c>
      <c r="C488" s="1100">
        <v>0</v>
      </c>
      <c r="D488" s="1100">
        <v>0</v>
      </c>
      <c r="E488" s="1100">
        <v>0</v>
      </c>
      <c r="F488" s="1100">
        <v>0</v>
      </c>
      <c r="G488" s="1100">
        <v>0</v>
      </c>
      <c r="H488" s="1100">
        <v>0</v>
      </c>
      <c r="I488" s="874" t="e">
        <f t="shared" si="50"/>
        <v>#DIV/0!</v>
      </c>
      <c r="J488" s="874" t="e">
        <v>#DIV/0!</v>
      </c>
      <c r="K488" s="874" t="e">
        <f t="shared" si="51"/>
        <v>#DIV/0!</v>
      </c>
    </row>
    <row r="489" spans="1:11" s="358" customFormat="1" ht="17.100000000000001" customHeight="1" x14ac:dyDescent="0.25">
      <c r="A489" s="225">
        <v>15</v>
      </c>
      <c r="B489" s="297" t="s">
        <v>24</v>
      </c>
      <c r="C489" s="1100">
        <v>2</v>
      </c>
      <c r="D489" s="1100">
        <v>376.93</v>
      </c>
      <c r="E489" s="1102">
        <v>0</v>
      </c>
      <c r="F489" s="1102">
        <v>0</v>
      </c>
      <c r="G489" s="1102">
        <v>0</v>
      </c>
      <c r="H489" s="1102">
        <v>0</v>
      </c>
      <c r="I489" s="874" t="e">
        <f t="shared" si="50"/>
        <v>#DIV/0!</v>
      </c>
      <c r="J489" s="874" t="e">
        <v>#DIV/0!</v>
      </c>
      <c r="K489" s="874" t="e">
        <f t="shared" si="51"/>
        <v>#DIV/0!</v>
      </c>
    </row>
    <row r="490" spans="1:11" s="358" customFormat="1" ht="17.100000000000001" customHeight="1" x14ac:dyDescent="0.25">
      <c r="A490" s="225">
        <v>16</v>
      </c>
      <c r="B490" s="355" t="s">
        <v>67</v>
      </c>
      <c r="C490" s="1100">
        <v>4</v>
      </c>
      <c r="D490" s="1003">
        <v>38.44</v>
      </c>
      <c r="E490" s="1102">
        <v>23697.34</v>
      </c>
      <c r="F490" s="1100">
        <v>6161308.4000000004</v>
      </c>
      <c r="G490" s="1102">
        <v>1623251.7</v>
      </c>
      <c r="H490" s="1102">
        <v>28</v>
      </c>
      <c r="I490" s="874">
        <f t="shared" si="50"/>
        <v>260</v>
      </c>
      <c r="J490" s="874">
        <v>260.00018967026557</v>
      </c>
      <c r="K490" s="874">
        <f t="shared" si="51"/>
        <v>68.499321020840313</v>
      </c>
    </row>
    <row r="491" spans="1:11" s="358" customFormat="1" ht="17.100000000000001" customHeight="1" x14ac:dyDescent="0.25">
      <c r="A491" s="225"/>
      <c r="B491" s="64" t="s">
        <v>74</v>
      </c>
      <c r="C491" s="1100">
        <v>0</v>
      </c>
      <c r="D491" s="1100">
        <v>0</v>
      </c>
      <c r="E491" s="1100">
        <v>0</v>
      </c>
      <c r="F491" s="1100">
        <v>0</v>
      </c>
      <c r="G491" s="1102">
        <v>0</v>
      </c>
      <c r="H491" s="1102">
        <v>0</v>
      </c>
      <c r="I491" s="874"/>
      <c r="J491" s="874"/>
      <c r="K491" s="874"/>
    </row>
    <row r="492" spans="1:11" s="358" customFormat="1" ht="17.100000000000001" customHeight="1" x14ac:dyDescent="0.25">
      <c r="A492" s="155"/>
      <c r="B492" s="64" t="s">
        <v>48</v>
      </c>
      <c r="C492" s="1100">
        <v>0</v>
      </c>
      <c r="D492" s="1100">
        <v>0</v>
      </c>
      <c r="E492" s="1100">
        <v>0</v>
      </c>
      <c r="F492" s="1100">
        <v>0</v>
      </c>
      <c r="G492" s="1102">
        <v>23079753.760000002</v>
      </c>
      <c r="H492" s="1102">
        <v>0</v>
      </c>
      <c r="I492" s="874"/>
      <c r="J492" s="874"/>
      <c r="K492" s="874"/>
    </row>
    <row r="493" spans="1:11" s="358" customFormat="1" ht="17.100000000000001" customHeight="1" x14ac:dyDescent="0.25">
      <c r="A493" s="1223" t="s">
        <v>49</v>
      </c>
      <c r="B493" s="1224"/>
      <c r="C493" s="359">
        <f>SUM(C475:C492)</f>
        <v>323</v>
      </c>
      <c r="D493" s="359">
        <f t="shared" ref="D493:H493" si="53">SUM(D475:D492)</f>
        <v>2583.7099999999996</v>
      </c>
      <c r="E493" s="359">
        <f t="shared" si="53"/>
        <v>9425616.4899999965</v>
      </c>
      <c r="F493" s="400">
        <f>SUM(F475:F492)</f>
        <v>3009074821.4000001</v>
      </c>
      <c r="G493" s="400">
        <f>SUM(G475:G492)</f>
        <v>451842613.18999994</v>
      </c>
      <c r="H493" s="359">
        <f t="shared" si="53"/>
        <v>1618</v>
      </c>
      <c r="I493" s="874"/>
      <c r="J493" s="874"/>
      <c r="K493" s="874"/>
    </row>
    <row r="494" spans="1:11" s="358" customFormat="1" ht="17.100000000000001" customHeight="1" x14ac:dyDescent="0.25">
      <c r="A494" s="367"/>
      <c r="B494" s="373"/>
      <c r="C494" s="373"/>
      <c r="D494" s="374"/>
      <c r="E494" s="374"/>
      <c r="F494" s="375"/>
      <c r="G494" s="375"/>
      <c r="H494" s="371"/>
      <c r="I494" s="874"/>
      <c r="J494" s="874"/>
      <c r="K494" s="874"/>
    </row>
    <row r="495" spans="1:11" s="358" customFormat="1" ht="17.100000000000001" customHeight="1" x14ac:dyDescent="0.25">
      <c r="A495" s="1217" t="s">
        <v>123</v>
      </c>
      <c r="B495" s="1217"/>
      <c r="C495" s="1217"/>
      <c r="D495" s="1217"/>
      <c r="E495" s="1217"/>
      <c r="F495" s="1217"/>
      <c r="G495" s="1217"/>
      <c r="H495" s="1217"/>
      <c r="I495" s="874"/>
      <c r="J495" s="874"/>
      <c r="K495" s="874"/>
    </row>
    <row r="496" spans="1:11" s="358" customFormat="1" ht="17.100000000000001" customHeight="1" x14ac:dyDescent="0.25">
      <c r="A496" s="1218" t="s">
        <v>181</v>
      </c>
      <c r="B496" s="1218" t="s">
        <v>3</v>
      </c>
      <c r="C496" s="1218" t="s">
        <v>4</v>
      </c>
      <c r="D496" s="360" t="s">
        <v>5</v>
      </c>
      <c r="E496" s="361" t="s">
        <v>6</v>
      </c>
      <c r="F496" s="362" t="s">
        <v>7</v>
      </c>
      <c r="G496" s="362" t="s">
        <v>8</v>
      </c>
      <c r="H496" s="361" t="s">
        <v>9</v>
      </c>
      <c r="I496" s="874"/>
      <c r="J496" s="874"/>
      <c r="K496" s="874"/>
    </row>
    <row r="497" spans="1:11" s="358" customFormat="1" ht="17.100000000000001" customHeight="1" x14ac:dyDescent="0.25">
      <c r="A497" s="1219"/>
      <c r="B497" s="1219"/>
      <c r="C497" s="1219"/>
      <c r="D497" s="325" t="s">
        <v>379</v>
      </c>
      <c r="E497" s="363" t="s">
        <v>633</v>
      </c>
      <c r="F497" s="364" t="s">
        <v>632</v>
      </c>
      <c r="G497" s="364" t="s">
        <v>432</v>
      </c>
      <c r="H497" s="326" t="s">
        <v>12</v>
      </c>
      <c r="I497" s="874"/>
      <c r="J497" s="874"/>
      <c r="K497" s="874"/>
    </row>
    <row r="498" spans="1:11" s="358" customFormat="1" ht="17.100000000000001" customHeight="1" x14ac:dyDescent="0.25">
      <c r="A498" s="225">
        <v>1</v>
      </c>
      <c r="B498" s="64" t="s">
        <v>61</v>
      </c>
      <c r="C498" s="1100">
        <v>0</v>
      </c>
      <c r="D498" s="1100">
        <v>0</v>
      </c>
      <c r="E498" s="1100">
        <v>2321113</v>
      </c>
      <c r="F498" s="1100">
        <v>4294059050</v>
      </c>
      <c r="G498" s="1100">
        <v>408822000</v>
      </c>
      <c r="H498" s="1100">
        <v>10700</v>
      </c>
      <c r="I498" s="874">
        <f t="shared" si="50"/>
        <v>1850</v>
      </c>
      <c r="J498" s="874">
        <v>2000</v>
      </c>
      <c r="K498" s="874">
        <f t="shared" si="51"/>
        <v>176.13188155854542</v>
      </c>
    </row>
    <row r="499" spans="1:11" s="358" customFormat="1" ht="17.100000000000001" customHeight="1" x14ac:dyDescent="0.25">
      <c r="A499" s="155">
        <f>+A498+1</f>
        <v>2</v>
      </c>
      <c r="B499" s="64" t="s">
        <v>62</v>
      </c>
      <c r="C499" s="1100">
        <v>156</v>
      </c>
      <c r="D499" s="1100">
        <v>156</v>
      </c>
      <c r="E499" s="1100">
        <v>744649.62</v>
      </c>
      <c r="F499" s="1100">
        <v>145206675.90000001</v>
      </c>
      <c r="G499" s="1100">
        <v>26746000</v>
      </c>
      <c r="H499" s="1100">
        <v>650</v>
      </c>
      <c r="I499" s="874">
        <f t="shared" si="50"/>
        <v>195</v>
      </c>
      <c r="J499" s="874">
        <v>180</v>
      </c>
      <c r="K499" s="874">
        <f t="shared" si="51"/>
        <v>35.917563484421038</v>
      </c>
    </row>
    <row r="500" spans="1:11" s="358" customFormat="1" ht="17.100000000000001" customHeight="1" x14ac:dyDescent="0.25">
      <c r="A500" s="157">
        <v>3</v>
      </c>
      <c r="B500" s="297" t="s">
        <v>455</v>
      </c>
      <c r="C500" s="1100">
        <v>3</v>
      </c>
      <c r="D500" s="1100">
        <v>15</v>
      </c>
      <c r="E500" s="1100"/>
      <c r="F500" s="1100"/>
      <c r="G500" s="1100">
        <v>60000</v>
      </c>
      <c r="H500" s="1100">
        <v>5</v>
      </c>
      <c r="I500" s="874" t="e">
        <f t="shared" si="50"/>
        <v>#DIV/0!</v>
      </c>
      <c r="J500" s="874">
        <v>449.99991291666737</v>
      </c>
      <c r="K500" s="874" t="e">
        <f t="shared" si="51"/>
        <v>#DIV/0!</v>
      </c>
    </row>
    <row r="501" spans="1:11" s="358" customFormat="1" ht="17.100000000000001" customHeight="1" x14ac:dyDescent="0.25">
      <c r="A501" s="157">
        <v>4</v>
      </c>
      <c r="B501" s="64" t="s">
        <v>57</v>
      </c>
      <c r="C501" s="1100">
        <v>1</v>
      </c>
      <c r="D501" s="1100">
        <v>1</v>
      </c>
      <c r="E501" s="1100">
        <v>0</v>
      </c>
      <c r="F501" s="1100">
        <v>0</v>
      </c>
      <c r="G501" s="1100">
        <v>60000</v>
      </c>
      <c r="H501" s="1100">
        <v>2</v>
      </c>
      <c r="I501" s="874" t="e">
        <f t="shared" si="50"/>
        <v>#DIV/0!</v>
      </c>
      <c r="J501" s="874">
        <v>2150</v>
      </c>
      <c r="K501" s="874" t="e">
        <f t="shared" si="51"/>
        <v>#DIV/0!</v>
      </c>
    </row>
    <row r="502" spans="1:11" s="358" customFormat="1" ht="17.100000000000001" customHeight="1" x14ac:dyDescent="0.25">
      <c r="A502" s="157"/>
      <c r="B502" s="64" t="s">
        <v>74</v>
      </c>
      <c r="C502" s="1100">
        <v>0</v>
      </c>
      <c r="D502" s="1100">
        <v>0</v>
      </c>
      <c r="E502" s="1100">
        <v>0</v>
      </c>
      <c r="F502" s="1100">
        <v>0</v>
      </c>
      <c r="G502" s="1100">
        <v>4508000</v>
      </c>
      <c r="H502" s="1100">
        <v>0</v>
      </c>
      <c r="I502" s="874"/>
      <c r="J502" s="874"/>
      <c r="K502" s="874"/>
    </row>
    <row r="503" spans="1:11" s="358" customFormat="1" ht="17.100000000000001" customHeight="1" x14ac:dyDescent="0.25">
      <c r="A503" s="157"/>
      <c r="B503" s="64" t="s">
        <v>48</v>
      </c>
      <c r="C503" s="1100">
        <v>0</v>
      </c>
      <c r="D503" s="1100">
        <v>0</v>
      </c>
      <c r="E503" s="1100">
        <v>0</v>
      </c>
      <c r="F503" s="1100">
        <v>0</v>
      </c>
      <c r="G503" s="1100">
        <v>62205000</v>
      </c>
      <c r="H503" s="1100">
        <v>0</v>
      </c>
      <c r="I503" s="874"/>
      <c r="J503" s="874"/>
      <c r="K503" s="874"/>
    </row>
    <row r="504" spans="1:11" s="358" customFormat="1" ht="17.100000000000001" customHeight="1" x14ac:dyDescent="0.25">
      <c r="A504" s="1223" t="s">
        <v>49</v>
      </c>
      <c r="B504" s="1224"/>
      <c r="C504" s="359">
        <f t="shared" ref="C504:H504" si="54">SUM(C498:C503)</f>
        <v>160</v>
      </c>
      <c r="D504" s="630">
        <f t="shared" si="54"/>
        <v>172</v>
      </c>
      <c r="E504" s="400">
        <f t="shared" si="54"/>
        <v>3065762.62</v>
      </c>
      <c r="F504" s="359">
        <f>SUM(F498:F503)</f>
        <v>4439265725.8999996</v>
      </c>
      <c r="G504" s="400">
        <f>SUM(G498:G503)</f>
        <v>502401000</v>
      </c>
      <c r="H504" s="400">
        <f t="shared" si="54"/>
        <v>11357</v>
      </c>
      <c r="I504" s="874"/>
      <c r="J504" s="874"/>
      <c r="K504" s="874"/>
    </row>
    <row r="505" spans="1:11" s="358" customFormat="1" ht="17.100000000000001" customHeight="1" x14ac:dyDescent="0.25">
      <c r="A505" s="379"/>
      <c r="B505" s="380"/>
      <c r="C505" s="380"/>
      <c r="D505" s="381"/>
      <c r="E505" s="381"/>
      <c r="F505" s="382"/>
      <c r="G505" s="389"/>
      <c r="H505" s="383"/>
      <c r="I505" s="874"/>
      <c r="J505" s="874"/>
      <c r="K505" s="874"/>
    </row>
    <row r="506" spans="1:11" s="418" customFormat="1" ht="17.100000000000001" customHeight="1" x14ac:dyDescent="0.25">
      <c r="A506" s="1230" t="s">
        <v>106</v>
      </c>
      <c r="B506" s="1230"/>
      <c r="C506" s="1230"/>
      <c r="D506" s="1230"/>
      <c r="E506" s="1230"/>
      <c r="F506" s="1230"/>
      <c r="G506" s="1230"/>
      <c r="H506" s="1230"/>
      <c r="I506" s="884"/>
      <c r="J506" s="874"/>
      <c r="K506" s="884"/>
    </row>
    <row r="507" spans="1:11" s="358" customFormat="1" ht="17.100000000000001" customHeight="1" x14ac:dyDescent="0.25">
      <c r="A507" s="1218" t="s">
        <v>181</v>
      </c>
      <c r="B507" s="1218" t="s">
        <v>3</v>
      </c>
      <c r="C507" s="1218" t="s">
        <v>4</v>
      </c>
      <c r="D507" s="360" t="s">
        <v>5</v>
      </c>
      <c r="E507" s="361" t="s">
        <v>6</v>
      </c>
      <c r="F507" s="362" t="s">
        <v>7</v>
      </c>
      <c r="G507" s="362" t="s">
        <v>8</v>
      </c>
      <c r="H507" s="361" t="s">
        <v>9</v>
      </c>
      <c r="I507" s="874"/>
      <c r="J507" s="874"/>
      <c r="K507" s="874"/>
    </row>
    <row r="508" spans="1:11" s="358" customFormat="1" ht="17.100000000000001" customHeight="1" x14ac:dyDescent="0.25">
      <c r="A508" s="1219"/>
      <c r="B508" s="1219"/>
      <c r="C508" s="1219"/>
      <c r="D508" s="325" t="s">
        <v>379</v>
      </c>
      <c r="E508" s="363" t="s">
        <v>633</v>
      </c>
      <c r="F508" s="364" t="s">
        <v>632</v>
      </c>
      <c r="G508" s="364" t="s">
        <v>432</v>
      </c>
      <c r="H508" s="326" t="s">
        <v>12</v>
      </c>
      <c r="I508" s="874"/>
      <c r="J508" s="874"/>
      <c r="K508" s="874"/>
    </row>
    <row r="509" spans="1:11" s="358" customFormat="1" ht="17.100000000000001" customHeight="1" x14ac:dyDescent="0.25">
      <c r="A509" s="225">
        <v>1</v>
      </c>
      <c r="B509" s="64" t="s">
        <v>59</v>
      </c>
      <c r="C509" s="1100">
        <v>161</v>
      </c>
      <c r="D509" s="1003">
        <v>1204.17</v>
      </c>
      <c r="E509" s="1100">
        <v>7369977.0499999998</v>
      </c>
      <c r="F509" s="1102">
        <v>2653191738</v>
      </c>
      <c r="G509" s="1102">
        <v>918774948</v>
      </c>
      <c r="H509" s="1074">
        <v>400</v>
      </c>
      <c r="I509" s="874">
        <f t="shared" si="50"/>
        <v>360</v>
      </c>
      <c r="J509" s="874">
        <v>330</v>
      </c>
      <c r="K509" s="874">
        <f t="shared" si="51"/>
        <v>124.66456025124258</v>
      </c>
    </row>
    <row r="510" spans="1:11" s="358" customFormat="1" ht="17.100000000000001" customHeight="1" x14ac:dyDescent="0.25">
      <c r="A510" s="155">
        <v>2</v>
      </c>
      <c r="B510" s="299" t="s">
        <v>62</v>
      </c>
      <c r="C510" s="1011">
        <v>332</v>
      </c>
      <c r="D510" s="1011">
        <v>333.4</v>
      </c>
      <c r="E510" s="1011">
        <v>4486248.3</v>
      </c>
      <c r="F510" s="1011">
        <v>874818418.5</v>
      </c>
      <c r="G510" s="1011">
        <v>73617447</v>
      </c>
      <c r="H510" s="1075">
        <v>650</v>
      </c>
      <c r="I510" s="874">
        <f t="shared" si="50"/>
        <v>195</v>
      </c>
      <c r="J510" s="874">
        <v>180</v>
      </c>
      <c r="K510" s="874">
        <f t="shared" si="51"/>
        <v>16.409579246873161</v>
      </c>
    </row>
    <row r="511" spans="1:11" s="358" customFormat="1" ht="17.100000000000001" customHeight="1" x14ac:dyDescent="0.25">
      <c r="A511" s="155">
        <v>3</v>
      </c>
      <c r="B511" s="877" t="s">
        <v>70</v>
      </c>
      <c r="C511" s="1100">
        <v>0</v>
      </c>
      <c r="D511" s="1100">
        <v>0</v>
      </c>
      <c r="E511" s="1100">
        <v>968830</v>
      </c>
      <c r="F511" s="1100">
        <v>823505500</v>
      </c>
      <c r="G511" s="1100">
        <v>37167018</v>
      </c>
      <c r="H511" s="1076">
        <v>350</v>
      </c>
      <c r="I511" s="874">
        <f t="shared" si="50"/>
        <v>850</v>
      </c>
      <c r="J511" s="874">
        <v>700</v>
      </c>
      <c r="K511" s="874">
        <f t="shared" si="51"/>
        <v>38.36278604089469</v>
      </c>
    </row>
    <row r="512" spans="1:11" s="358" customFormat="1" ht="17.100000000000001" customHeight="1" x14ac:dyDescent="0.25">
      <c r="A512" s="155">
        <v>4</v>
      </c>
      <c r="B512" s="64" t="s">
        <v>61</v>
      </c>
      <c r="C512" s="1100">
        <v>0</v>
      </c>
      <c r="D512" s="1100">
        <v>0</v>
      </c>
      <c r="E512" s="1100">
        <v>0</v>
      </c>
      <c r="F512" s="1100">
        <v>0</v>
      </c>
      <c r="G512" s="1100">
        <v>0</v>
      </c>
      <c r="H512" s="1076">
        <v>0</v>
      </c>
      <c r="I512" s="874" t="e">
        <f t="shared" si="50"/>
        <v>#DIV/0!</v>
      </c>
      <c r="J512" s="874" t="e">
        <v>#DIV/0!</v>
      </c>
      <c r="K512" s="874" t="e">
        <f t="shared" si="51"/>
        <v>#DIV/0!</v>
      </c>
    </row>
    <row r="513" spans="1:11" s="358" customFormat="1" ht="17.100000000000001" customHeight="1" x14ac:dyDescent="0.25">
      <c r="A513" s="225">
        <v>5</v>
      </c>
      <c r="B513" s="312" t="s">
        <v>30</v>
      </c>
      <c r="C513" s="1100">
        <v>7</v>
      </c>
      <c r="D513" s="1003">
        <v>10.62</v>
      </c>
      <c r="E513" s="1102">
        <v>68728.12</v>
      </c>
      <c r="F513" s="1100">
        <f>E513*I513</f>
        <v>48109684</v>
      </c>
      <c r="G513" s="1102">
        <v>6185528</v>
      </c>
      <c r="H513" s="1074">
        <v>90</v>
      </c>
      <c r="I513" s="874">
        <v>700</v>
      </c>
      <c r="J513" s="874">
        <v>750</v>
      </c>
      <c r="K513" s="874">
        <f t="shared" si="51"/>
        <v>89.999959259761511</v>
      </c>
    </row>
    <row r="514" spans="1:11" s="358" customFormat="1" ht="17.100000000000001" customHeight="1" x14ac:dyDescent="0.25">
      <c r="A514" s="225">
        <v>6</v>
      </c>
      <c r="B514" s="64" t="s">
        <v>58</v>
      </c>
      <c r="C514" s="1100">
        <v>2</v>
      </c>
      <c r="D514" s="1003">
        <v>1993.12</v>
      </c>
      <c r="E514" s="1102">
        <v>414396.11</v>
      </c>
      <c r="F514" s="1100">
        <f>E514*I514</f>
        <v>124318833</v>
      </c>
      <c r="G514" s="1102">
        <v>66297698</v>
      </c>
      <c r="H514" s="1074">
        <v>150</v>
      </c>
      <c r="I514" s="874">
        <v>300</v>
      </c>
      <c r="J514" s="874">
        <v>300</v>
      </c>
      <c r="K514" s="874">
        <f t="shared" si="51"/>
        <v>159.98629427288785</v>
      </c>
    </row>
    <row r="515" spans="1:11" s="358" customFormat="1" ht="17.100000000000001" customHeight="1" x14ac:dyDescent="0.25">
      <c r="A515" s="155">
        <v>7</v>
      </c>
      <c r="B515" s="312" t="s">
        <v>398</v>
      </c>
      <c r="C515" s="1100">
        <v>0</v>
      </c>
      <c r="D515" s="1003">
        <v>0</v>
      </c>
      <c r="E515" s="1102">
        <v>18015.990000000002</v>
      </c>
      <c r="F515" s="1100">
        <f>E515*I515</f>
        <v>6215516.5500000007</v>
      </c>
      <c r="G515" s="1102">
        <v>810716</v>
      </c>
      <c r="H515" s="1074">
        <v>0</v>
      </c>
      <c r="I515" s="874">
        <v>345</v>
      </c>
      <c r="J515" s="874">
        <v>340</v>
      </c>
      <c r="K515" s="874">
        <f t="shared" si="51"/>
        <v>44.999802952821348</v>
      </c>
    </row>
    <row r="516" spans="1:11" s="358" customFormat="1" ht="17.100000000000001" customHeight="1" x14ac:dyDescent="0.25">
      <c r="A516" s="225">
        <v>8</v>
      </c>
      <c r="B516" s="355" t="s">
        <v>67</v>
      </c>
      <c r="C516" s="1100">
        <v>3</v>
      </c>
      <c r="D516" s="1003">
        <v>12.03</v>
      </c>
      <c r="E516" s="1102">
        <v>71864.37</v>
      </c>
      <c r="F516" s="1100">
        <v>25871173.199999999</v>
      </c>
      <c r="G516" s="1102">
        <v>928143</v>
      </c>
      <c r="H516" s="1074">
        <v>100</v>
      </c>
      <c r="I516" s="874">
        <f t="shared" si="50"/>
        <v>360</v>
      </c>
      <c r="J516" s="874" t="e">
        <v>#DIV/0!</v>
      </c>
      <c r="K516" s="874">
        <f t="shared" si="51"/>
        <v>12.915204015564321</v>
      </c>
    </row>
    <row r="517" spans="1:11" s="358" customFormat="1" ht="17.100000000000001" customHeight="1" x14ac:dyDescent="0.25">
      <c r="A517" s="155">
        <v>9</v>
      </c>
      <c r="B517" s="312" t="s">
        <v>170</v>
      </c>
      <c r="C517" s="1100">
        <v>1</v>
      </c>
      <c r="D517" s="1003">
        <v>1</v>
      </c>
      <c r="E517" s="1102">
        <v>108.36</v>
      </c>
      <c r="F517" s="1100">
        <f>E517*I517</f>
        <v>46594.8</v>
      </c>
      <c r="G517" s="1102">
        <v>9752</v>
      </c>
      <c r="H517" s="1074">
        <v>20</v>
      </c>
      <c r="I517" s="874">
        <v>430</v>
      </c>
      <c r="J517" s="874">
        <v>400</v>
      </c>
      <c r="K517" s="874">
        <f t="shared" si="51"/>
        <v>89.996308600959765</v>
      </c>
    </row>
    <row r="518" spans="1:11" s="358" customFormat="1" ht="17.100000000000001" customHeight="1" x14ac:dyDescent="0.25">
      <c r="A518" s="157">
        <v>10</v>
      </c>
      <c r="B518" s="312" t="s">
        <v>389</v>
      </c>
      <c r="C518" s="1100">
        <v>175</v>
      </c>
      <c r="D518" s="1003">
        <v>505.19</v>
      </c>
      <c r="E518" s="1102">
        <v>2074701.57</v>
      </c>
      <c r="F518" s="1100">
        <f>E518*I518</f>
        <v>1037350785</v>
      </c>
      <c r="G518" s="1102">
        <v>109584324</v>
      </c>
      <c r="H518" s="1074">
        <v>300</v>
      </c>
      <c r="I518" s="874">
        <v>500</v>
      </c>
      <c r="J518" s="874" t="e">
        <v>#DIV/0!</v>
      </c>
      <c r="K518" s="874"/>
    </row>
    <row r="519" spans="1:11" s="358" customFormat="1" ht="17.100000000000001" customHeight="1" x14ac:dyDescent="0.25">
      <c r="A519" s="157"/>
      <c r="B519" s="64" t="s">
        <v>74</v>
      </c>
      <c r="C519" s="1100">
        <v>0</v>
      </c>
      <c r="D519" s="1100">
        <v>0</v>
      </c>
      <c r="E519" s="1100">
        <v>0</v>
      </c>
      <c r="F519" s="1100">
        <v>0</v>
      </c>
      <c r="G519" s="1100">
        <v>9886006</v>
      </c>
      <c r="H519" s="1076">
        <v>0</v>
      </c>
      <c r="I519" s="874"/>
      <c r="J519" s="874"/>
      <c r="K519" s="874"/>
    </row>
    <row r="520" spans="1:11" s="358" customFormat="1" ht="17.100000000000001" customHeight="1" x14ac:dyDescent="0.25">
      <c r="A520" s="157"/>
      <c r="B520" s="64" t="s">
        <v>48</v>
      </c>
      <c r="C520" s="1100">
        <v>0</v>
      </c>
      <c r="D520" s="1100">
        <v>0</v>
      </c>
      <c r="E520" s="1100">
        <v>0</v>
      </c>
      <c r="F520" s="1100">
        <v>0</v>
      </c>
      <c r="G520" s="1100">
        <v>590435041</v>
      </c>
      <c r="H520" s="1100">
        <v>0</v>
      </c>
      <c r="I520" s="874"/>
      <c r="J520" s="874"/>
      <c r="K520" s="874"/>
    </row>
    <row r="521" spans="1:11" s="358" customFormat="1" ht="17.100000000000001" customHeight="1" x14ac:dyDescent="0.25">
      <c r="A521" s="1223" t="s">
        <v>49</v>
      </c>
      <c r="B521" s="1224"/>
      <c r="C521" s="359">
        <f>SUM(C509:C520)</f>
        <v>681</v>
      </c>
      <c r="D521" s="359">
        <f t="shared" ref="D521:H521" si="55">SUM(D509:D520)</f>
        <v>4059.53</v>
      </c>
      <c r="E521" s="359">
        <f t="shared" si="55"/>
        <v>15472869.869999997</v>
      </c>
      <c r="F521" s="359">
        <f t="shared" si="55"/>
        <v>5593428243.0500002</v>
      </c>
      <c r="G521" s="359">
        <f t="shared" si="55"/>
        <v>1813696621</v>
      </c>
      <c r="H521" s="359">
        <f t="shared" si="55"/>
        <v>2060</v>
      </c>
      <c r="I521" s="874"/>
      <c r="J521" s="874"/>
      <c r="K521" s="874"/>
    </row>
    <row r="522" spans="1:11" s="358" customFormat="1" ht="17.100000000000001" customHeight="1" x14ac:dyDescent="0.25">
      <c r="A522" s="379"/>
      <c r="B522" s="380"/>
      <c r="C522" s="380"/>
      <c r="D522" s="381"/>
      <c r="E522" s="381"/>
      <c r="F522" s="382"/>
      <c r="G522" s="382"/>
      <c r="H522" s="383"/>
      <c r="I522" s="874"/>
      <c r="J522" s="874"/>
      <c r="K522" s="874"/>
    </row>
    <row r="523" spans="1:11" s="418" customFormat="1" ht="17.100000000000001" customHeight="1" x14ac:dyDescent="0.25">
      <c r="A523" s="1230" t="s">
        <v>88</v>
      </c>
      <c r="B523" s="1230"/>
      <c r="C523" s="1230"/>
      <c r="D523" s="1230"/>
      <c r="E523" s="1230"/>
      <c r="F523" s="1230"/>
      <c r="G523" s="1230"/>
      <c r="H523" s="1230"/>
      <c r="I523" s="884"/>
      <c r="J523" s="874"/>
      <c r="K523" s="884"/>
    </row>
    <row r="524" spans="1:11" s="358" customFormat="1" ht="17.100000000000001" customHeight="1" x14ac:dyDescent="0.25">
      <c r="A524" s="1218" t="s">
        <v>181</v>
      </c>
      <c r="B524" s="1218" t="s">
        <v>3</v>
      </c>
      <c r="C524" s="1218" t="s">
        <v>4</v>
      </c>
      <c r="D524" s="360" t="s">
        <v>5</v>
      </c>
      <c r="E524" s="361" t="s">
        <v>6</v>
      </c>
      <c r="F524" s="362" t="s">
        <v>7</v>
      </c>
      <c r="G524" s="362" t="s">
        <v>8</v>
      </c>
      <c r="H524" s="361" t="s">
        <v>9</v>
      </c>
      <c r="I524" s="874"/>
      <c r="J524" s="874"/>
      <c r="K524" s="874"/>
    </row>
    <row r="525" spans="1:11" s="358" customFormat="1" ht="17.100000000000001" customHeight="1" x14ac:dyDescent="0.25">
      <c r="A525" s="1219"/>
      <c r="B525" s="1219"/>
      <c r="C525" s="1219"/>
      <c r="D525" s="325" t="s">
        <v>379</v>
      </c>
      <c r="E525" s="363" t="s">
        <v>633</v>
      </c>
      <c r="F525" s="364" t="s">
        <v>632</v>
      </c>
      <c r="G525" s="364" t="s">
        <v>432</v>
      </c>
      <c r="H525" s="326" t="s">
        <v>12</v>
      </c>
      <c r="I525" s="874"/>
      <c r="J525" s="874"/>
      <c r="K525" s="874"/>
    </row>
    <row r="526" spans="1:11" s="358" customFormat="1" ht="17.100000000000001" customHeight="1" x14ac:dyDescent="0.25">
      <c r="A526" s="148">
        <v>1</v>
      </c>
      <c r="B526" s="64" t="s">
        <v>61</v>
      </c>
      <c r="C526" s="1100">
        <v>17</v>
      </c>
      <c r="D526" s="1003">
        <v>17.07</v>
      </c>
      <c r="E526" s="1101">
        <v>119301.98</v>
      </c>
      <c r="F526" s="1101">
        <v>232638861</v>
      </c>
      <c r="G526" s="1011">
        <v>9829412</v>
      </c>
      <c r="H526" s="1101">
        <v>150</v>
      </c>
      <c r="I526" s="874">
        <f t="shared" ref="I526:I584" si="56">F526/E526</f>
        <v>1950</v>
      </c>
      <c r="J526" s="874">
        <v>1839.9999999999998</v>
      </c>
      <c r="K526" s="874">
        <f t="shared" si="51"/>
        <v>82.391021506935601</v>
      </c>
    </row>
    <row r="527" spans="1:11" s="358" customFormat="1" ht="17.100000000000001" customHeight="1" x14ac:dyDescent="0.25">
      <c r="A527" s="148">
        <v>2</v>
      </c>
      <c r="B527" s="64" t="s">
        <v>57</v>
      </c>
      <c r="C527" s="1100">
        <v>1</v>
      </c>
      <c r="D527" s="1003">
        <v>1</v>
      </c>
      <c r="E527" s="1101">
        <v>1365.46</v>
      </c>
      <c r="F527" s="1101">
        <v>2935739</v>
      </c>
      <c r="G527" s="1011">
        <v>47791</v>
      </c>
      <c r="H527" s="1101">
        <v>10</v>
      </c>
      <c r="I527" s="874">
        <f t="shared" si="56"/>
        <v>2150</v>
      </c>
      <c r="J527" s="874">
        <v>2150</v>
      </c>
      <c r="K527" s="874">
        <f t="shared" ref="K527:K570" si="57">G527/E527</f>
        <v>34.999926764606798</v>
      </c>
    </row>
    <row r="528" spans="1:11" s="358" customFormat="1" ht="17.100000000000001" customHeight="1" x14ac:dyDescent="0.25">
      <c r="A528" s="148">
        <v>3</v>
      </c>
      <c r="B528" s="64" t="s">
        <v>67</v>
      </c>
      <c r="C528" s="1100">
        <v>5</v>
      </c>
      <c r="D528" s="1003">
        <v>5</v>
      </c>
      <c r="E528" s="1101">
        <v>12006.51</v>
      </c>
      <c r="F528" s="1101">
        <v>3121692.6</v>
      </c>
      <c r="G528" s="1011">
        <v>1080586</v>
      </c>
      <c r="H528" s="1101">
        <v>20</v>
      </c>
      <c r="I528" s="874">
        <f t="shared" si="56"/>
        <v>260</v>
      </c>
      <c r="J528" s="874">
        <v>250</v>
      </c>
      <c r="K528" s="874">
        <f t="shared" si="57"/>
        <v>90.000008328814943</v>
      </c>
    </row>
    <row r="529" spans="1:11" s="358" customFormat="1" ht="17.100000000000001" customHeight="1" x14ac:dyDescent="0.25">
      <c r="A529" s="148">
        <v>4</v>
      </c>
      <c r="B529" s="64" t="s">
        <v>62</v>
      </c>
      <c r="C529" s="1100">
        <v>339</v>
      </c>
      <c r="D529" s="1003">
        <v>450.49</v>
      </c>
      <c r="E529" s="1101">
        <v>15431070.939999999</v>
      </c>
      <c r="F529" s="1101">
        <v>3086214188</v>
      </c>
      <c r="G529" s="1011">
        <v>451175199</v>
      </c>
      <c r="H529" s="1101">
        <v>3500</v>
      </c>
      <c r="I529" s="874">
        <f t="shared" si="56"/>
        <v>200</v>
      </c>
      <c r="J529" s="874">
        <v>184.9999999710644</v>
      </c>
      <c r="K529" s="874">
        <f t="shared" si="57"/>
        <v>29.238100242963437</v>
      </c>
    </row>
    <row r="530" spans="1:11" s="358" customFormat="1" ht="17.100000000000001" customHeight="1" x14ac:dyDescent="0.25">
      <c r="A530" s="148">
        <v>5</v>
      </c>
      <c r="B530" s="64" t="s">
        <v>58</v>
      </c>
      <c r="C530" s="1100">
        <v>0</v>
      </c>
      <c r="D530" s="1100">
        <v>0</v>
      </c>
      <c r="E530" s="1100">
        <v>0</v>
      </c>
      <c r="F530" s="1101">
        <v>0</v>
      </c>
      <c r="G530" s="1100">
        <v>0</v>
      </c>
      <c r="H530" s="1101">
        <v>0</v>
      </c>
      <c r="I530" s="874" t="e">
        <f t="shared" si="56"/>
        <v>#DIV/0!</v>
      </c>
      <c r="J530" s="874" t="e">
        <v>#DIV/0!</v>
      </c>
      <c r="K530" s="874" t="e">
        <f t="shared" si="57"/>
        <v>#DIV/0!</v>
      </c>
    </row>
    <row r="531" spans="1:11" s="358" customFormat="1" ht="17.100000000000001" customHeight="1" x14ac:dyDescent="0.25">
      <c r="A531" s="148">
        <v>6</v>
      </c>
      <c r="B531" s="64" t="s">
        <v>53</v>
      </c>
      <c r="C531" s="1100">
        <v>0</v>
      </c>
      <c r="D531" s="1102">
        <v>0</v>
      </c>
      <c r="E531" s="1101">
        <v>0</v>
      </c>
      <c r="F531" s="1101">
        <v>0</v>
      </c>
      <c r="G531" s="1011">
        <v>0</v>
      </c>
      <c r="H531" s="1101">
        <v>0</v>
      </c>
      <c r="I531" s="874" t="e">
        <f t="shared" si="56"/>
        <v>#DIV/0!</v>
      </c>
      <c r="J531" s="874">
        <v>25</v>
      </c>
      <c r="K531" s="874" t="e">
        <f t="shared" si="57"/>
        <v>#DIV/0!</v>
      </c>
    </row>
    <row r="532" spans="1:11" s="358" customFormat="1" ht="17.100000000000001" customHeight="1" x14ac:dyDescent="0.25">
      <c r="A532" s="148">
        <v>7</v>
      </c>
      <c r="B532" s="64" t="s">
        <v>26</v>
      </c>
      <c r="C532" s="1100">
        <v>1</v>
      </c>
      <c r="D532" s="1003">
        <v>1</v>
      </c>
      <c r="E532" s="1101">
        <v>3516.7</v>
      </c>
      <c r="F532" s="1101">
        <v>6558645.5</v>
      </c>
      <c r="G532" s="1101">
        <v>316503</v>
      </c>
      <c r="H532" s="1101">
        <v>5</v>
      </c>
      <c r="I532" s="874">
        <f t="shared" si="56"/>
        <v>1865</v>
      </c>
      <c r="J532" s="874" t="e">
        <v>#DIV/0!</v>
      </c>
      <c r="K532" s="874">
        <f t="shared" si="57"/>
        <v>90</v>
      </c>
    </row>
    <row r="533" spans="1:11" s="358" customFormat="1" ht="17.100000000000001" customHeight="1" x14ac:dyDescent="0.25">
      <c r="A533" s="148">
        <v>8</v>
      </c>
      <c r="B533" s="64" t="s">
        <v>24</v>
      </c>
      <c r="C533" s="1100">
        <v>3</v>
      </c>
      <c r="D533" s="1003">
        <v>68.67</v>
      </c>
      <c r="E533" s="1101">
        <v>0</v>
      </c>
      <c r="F533" s="1101">
        <v>0</v>
      </c>
      <c r="G533" s="1101">
        <v>0</v>
      </c>
      <c r="H533" s="1101">
        <v>0</v>
      </c>
      <c r="I533" s="874" t="e">
        <f t="shared" si="56"/>
        <v>#DIV/0!</v>
      </c>
      <c r="J533" s="874" t="e">
        <v>#DIV/0!</v>
      </c>
      <c r="K533" s="874" t="e">
        <f t="shared" si="57"/>
        <v>#DIV/0!</v>
      </c>
    </row>
    <row r="534" spans="1:11" s="358" customFormat="1" ht="17.100000000000001" customHeight="1" x14ac:dyDescent="0.25">
      <c r="A534" s="148">
        <v>9</v>
      </c>
      <c r="B534" s="64" t="s">
        <v>39</v>
      </c>
      <c r="C534" s="1100">
        <v>17</v>
      </c>
      <c r="D534" s="1055">
        <v>76.13</v>
      </c>
      <c r="E534" s="1101">
        <v>47248.77</v>
      </c>
      <c r="F534" s="1101">
        <f>E534*I534</f>
        <v>28349261.999999996</v>
      </c>
      <c r="G534" s="1011">
        <v>4252390</v>
      </c>
      <c r="H534" s="1101">
        <v>150</v>
      </c>
      <c r="I534" s="874">
        <v>600</v>
      </c>
      <c r="J534" s="874">
        <v>600</v>
      </c>
      <c r="K534" s="874">
        <f t="shared" si="57"/>
        <v>90.000014815200487</v>
      </c>
    </row>
    <row r="535" spans="1:11" s="358" customFormat="1" ht="17.100000000000001" customHeight="1" x14ac:dyDescent="0.25">
      <c r="A535" s="148">
        <v>10</v>
      </c>
      <c r="B535" s="64" t="s">
        <v>40</v>
      </c>
      <c r="C535" s="1100">
        <v>46</v>
      </c>
      <c r="D535" s="1003">
        <v>215.11</v>
      </c>
      <c r="E535" s="1101">
        <v>426418.83</v>
      </c>
      <c r="F535" s="1101">
        <v>211077320.90000001</v>
      </c>
      <c r="G535" s="1011">
        <v>38377695</v>
      </c>
      <c r="H535" s="1101">
        <v>50</v>
      </c>
      <c r="I535" s="874">
        <f t="shared" si="56"/>
        <v>495.00000011725558</v>
      </c>
      <c r="J535" s="874">
        <v>480.00000000000006</v>
      </c>
      <c r="K535" s="874">
        <f t="shared" si="57"/>
        <v>90.000000703533658</v>
      </c>
    </row>
    <row r="536" spans="1:11" s="358" customFormat="1" ht="17.100000000000001" customHeight="1" x14ac:dyDescent="0.25">
      <c r="A536" s="148">
        <v>11</v>
      </c>
      <c r="B536" s="64" t="s">
        <v>43</v>
      </c>
      <c r="C536" s="1100">
        <v>3</v>
      </c>
      <c r="D536" s="1003">
        <v>13.84</v>
      </c>
      <c r="E536" s="1101">
        <v>348803.83</v>
      </c>
      <c r="F536" s="1101">
        <v>183122010.80000001</v>
      </c>
      <c r="G536" s="1011">
        <v>31392345</v>
      </c>
      <c r="H536" s="1101">
        <v>10</v>
      </c>
      <c r="I536" s="874">
        <f t="shared" si="56"/>
        <v>525.00000014334705</v>
      </c>
      <c r="J536" s="874">
        <v>540.00000000000011</v>
      </c>
      <c r="K536" s="874">
        <f t="shared" si="57"/>
        <v>90.000000860082295</v>
      </c>
    </row>
    <row r="537" spans="1:11" s="358" customFormat="1" ht="17.100000000000001" customHeight="1" x14ac:dyDescent="0.25">
      <c r="A537" s="148"/>
      <c r="B537" s="64" t="s">
        <v>74</v>
      </c>
      <c r="C537" s="1100">
        <v>0</v>
      </c>
      <c r="D537" s="1100">
        <v>0</v>
      </c>
      <c r="E537" s="1100">
        <v>0</v>
      </c>
      <c r="F537" s="1101">
        <v>0</v>
      </c>
      <c r="G537" s="1100">
        <v>0</v>
      </c>
      <c r="H537" s="1101">
        <v>0</v>
      </c>
      <c r="I537" s="874"/>
      <c r="J537" s="874"/>
      <c r="K537" s="874"/>
    </row>
    <row r="538" spans="1:11" s="358" customFormat="1" ht="17.100000000000001" customHeight="1" x14ac:dyDescent="0.25">
      <c r="A538" s="148"/>
      <c r="B538" s="64" t="s">
        <v>48</v>
      </c>
      <c r="C538" s="1100">
        <v>0</v>
      </c>
      <c r="D538" s="1100">
        <v>0</v>
      </c>
      <c r="E538" s="1100">
        <v>0</v>
      </c>
      <c r="F538" s="1101">
        <v>0</v>
      </c>
      <c r="G538" s="1100">
        <v>0</v>
      </c>
      <c r="H538" s="1101">
        <v>0</v>
      </c>
      <c r="I538" s="874"/>
      <c r="J538" s="874"/>
      <c r="K538" s="874"/>
    </row>
    <row r="539" spans="1:11" s="358" customFormat="1" ht="17.100000000000001" customHeight="1" x14ac:dyDescent="0.25">
      <c r="A539" s="1242" t="s">
        <v>49</v>
      </c>
      <c r="B539" s="1243"/>
      <c r="C539" s="412">
        <f>SUM(C526:C538)</f>
        <v>432</v>
      </c>
      <c r="D539" s="412">
        <f t="shared" ref="D539:H539" si="58">SUM(D526:D538)</f>
        <v>848.31000000000006</v>
      </c>
      <c r="E539" s="412">
        <f>SUM(E526:E538)</f>
        <v>16389733.019999998</v>
      </c>
      <c r="F539" s="412">
        <f>SUM(F526:F538)</f>
        <v>3754017719.8000002</v>
      </c>
      <c r="G539" s="878">
        <f>SUM(G526:G538)</f>
        <v>536471921</v>
      </c>
      <c r="H539" s="412">
        <f t="shared" si="58"/>
        <v>3895</v>
      </c>
      <c r="I539" s="874"/>
      <c r="J539" s="874"/>
      <c r="K539" s="874"/>
    </row>
    <row r="540" spans="1:11" s="358" customFormat="1" ht="17.100000000000001" customHeight="1" x14ac:dyDescent="0.25">
      <c r="A540" s="367"/>
      <c r="B540" s="373"/>
      <c r="C540" s="373"/>
      <c r="D540" s="374"/>
      <c r="E540" s="374"/>
      <c r="F540" s="375"/>
      <c r="G540" s="375"/>
      <c r="H540" s="371"/>
      <c r="I540" s="874"/>
      <c r="J540" s="874"/>
      <c r="K540" s="874"/>
    </row>
    <row r="541" spans="1:11" s="358" customFormat="1" ht="17.100000000000001" customHeight="1" x14ac:dyDescent="0.25">
      <c r="A541" s="1217" t="s">
        <v>107</v>
      </c>
      <c r="B541" s="1217"/>
      <c r="C541" s="1217"/>
      <c r="D541" s="1217"/>
      <c r="E541" s="1217"/>
      <c r="F541" s="1217"/>
      <c r="G541" s="1217"/>
      <c r="H541" s="1217"/>
      <c r="I541" s="874"/>
      <c r="J541" s="874"/>
      <c r="K541" s="874"/>
    </row>
    <row r="542" spans="1:11" s="358" customFormat="1" ht="17.100000000000001" customHeight="1" x14ac:dyDescent="0.25">
      <c r="A542" s="1218" t="s">
        <v>181</v>
      </c>
      <c r="B542" s="1218" t="s">
        <v>3</v>
      </c>
      <c r="C542" s="1218" t="s">
        <v>4</v>
      </c>
      <c r="D542" s="360" t="s">
        <v>5</v>
      </c>
      <c r="E542" s="361" t="s">
        <v>6</v>
      </c>
      <c r="F542" s="362" t="s">
        <v>7</v>
      </c>
      <c r="G542" s="362" t="s">
        <v>8</v>
      </c>
      <c r="H542" s="361" t="s">
        <v>9</v>
      </c>
      <c r="I542" s="874"/>
      <c r="J542" s="874"/>
      <c r="K542" s="874"/>
    </row>
    <row r="543" spans="1:11" s="358" customFormat="1" ht="17.100000000000001" customHeight="1" x14ac:dyDescent="0.25">
      <c r="A543" s="1219"/>
      <c r="B543" s="1219"/>
      <c r="C543" s="1219"/>
      <c r="D543" s="325" t="s">
        <v>379</v>
      </c>
      <c r="E543" s="363" t="s">
        <v>633</v>
      </c>
      <c r="F543" s="364" t="s">
        <v>632</v>
      </c>
      <c r="G543" s="364" t="s">
        <v>432</v>
      </c>
      <c r="H543" s="326" t="s">
        <v>12</v>
      </c>
      <c r="I543" s="874"/>
      <c r="J543" s="874"/>
      <c r="K543" s="874"/>
    </row>
    <row r="544" spans="1:11" s="358" customFormat="1" ht="17.100000000000001" customHeight="1" x14ac:dyDescent="0.25">
      <c r="A544" s="225">
        <v>1</v>
      </c>
      <c r="B544" s="64" t="s">
        <v>479</v>
      </c>
      <c r="C544" s="1100">
        <v>1</v>
      </c>
      <c r="D544" s="1100">
        <v>0.42</v>
      </c>
      <c r="E544" s="1100">
        <v>0</v>
      </c>
      <c r="F544" s="1100">
        <v>0</v>
      </c>
      <c r="G544" s="1100">
        <v>41160</v>
      </c>
      <c r="H544" s="1100">
        <v>1</v>
      </c>
      <c r="I544" s="874" t="e">
        <f t="shared" si="56"/>
        <v>#DIV/0!</v>
      </c>
      <c r="J544" s="874">
        <v>828.86369047619053</v>
      </c>
      <c r="K544" s="874" t="e">
        <f t="shared" si="57"/>
        <v>#DIV/0!</v>
      </c>
    </row>
    <row r="545" spans="1:11" s="358" customFormat="1" ht="17.100000000000001" customHeight="1" x14ac:dyDescent="0.25">
      <c r="A545" s="155">
        <v>2</v>
      </c>
      <c r="B545" s="64" t="s">
        <v>59</v>
      </c>
      <c r="C545" s="1100">
        <v>2</v>
      </c>
      <c r="D545" s="1100">
        <v>119</v>
      </c>
      <c r="E545" s="1100">
        <v>26221</v>
      </c>
      <c r="F545" s="1100">
        <v>9438840</v>
      </c>
      <c r="G545" s="1100">
        <v>3993746</v>
      </c>
      <c r="H545" s="1100">
        <v>12</v>
      </c>
      <c r="I545" s="874">
        <f t="shared" si="56"/>
        <v>359.97254109301707</v>
      </c>
      <c r="J545" s="874">
        <v>355.00267722473609</v>
      </c>
      <c r="K545" s="874">
        <f t="shared" si="57"/>
        <v>152.31097212158193</v>
      </c>
    </row>
    <row r="546" spans="1:11" s="358" customFormat="1" ht="17.100000000000001" customHeight="1" x14ac:dyDescent="0.25">
      <c r="A546" s="155">
        <v>3</v>
      </c>
      <c r="B546" s="64" t="s">
        <v>545</v>
      </c>
      <c r="C546" s="1100">
        <v>0</v>
      </c>
      <c r="D546" s="1100">
        <v>0</v>
      </c>
      <c r="E546" s="1100">
        <v>0</v>
      </c>
      <c r="F546" s="1100">
        <v>0</v>
      </c>
      <c r="G546" s="1100">
        <v>0</v>
      </c>
      <c r="H546" s="1100">
        <v>0</v>
      </c>
      <c r="I546" s="874" t="e">
        <f t="shared" si="56"/>
        <v>#DIV/0!</v>
      </c>
      <c r="J546" s="874">
        <v>1252</v>
      </c>
      <c r="K546" s="874" t="e">
        <f t="shared" si="57"/>
        <v>#DIV/0!</v>
      </c>
    </row>
    <row r="547" spans="1:11" s="358" customFormat="1" ht="17.100000000000001" customHeight="1" x14ac:dyDescent="0.25">
      <c r="A547" s="225">
        <v>4</v>
      </c>
      <c r="B547" s="64" t="s">
        <v>62</v>
      </c>
      <c r="C547" s="1100">
        <v>5</v>
      </c>
      <c r="D547" s="1100">
        <v>5.17</v>
      </c>
      <c r="E547" s="1100">
        <v>0</v>
      </c>
      <c r="F547" s="1100">
        <v>0</v>
      </c>
      <c r="G547" s="1100">
        <v>145284</v>
      </c>
      <c r="H547" s="1100">
        <v>51</v>
      </c>
      <c r="I547" s="874" t="e">
        <f t="shared" si="56"/>
        <v>#DIV/0!</v>
      </c>
      <c r="J547" s="874">
        <v>180</v>
      </c>
      <c r="K547" s="874" t="e">
        <f t="shared" si="57"/>
        <v>#DIV/0!</v>
      </c>
    </row>
    <row r="548" spans="1:11" s="358" customFormat="1" ht="17.100000000000001" customHeight="1" x14ac:dyDescent="0.25">
      <c r="A548" s="155">
        <v>5</v>
      </c>
      <c r="B548" s="64" t="s">
        <v>61</v>
      </c>
      <c r="C548" s="1100">
        <v>13</v>
      </c>
      <c r="D548" s="1100">
        <v>46.39</v>
      </c>
      <c r="E548" s="1100">
        <v>2257</v>
      </c>
      <c r="F548" s="1100">
        <v>4175450</v>
      </c>
      <c r="G548" s="1100">
        <v>4594004</v>
      </c>
      <c r="H548" s="1100">
        <v>2</v>
      </c>
      <c r="I548" s="874">
        <f t="shared" si="56"/>
        <v>1850</v>
      </c>
      <c r="J548" s="874">
        <v>1850.1948127925118</v>
      </c>
      <c r="K548" s="874">
        <f t="shared" si="57"/>
        <v>2035.447053610988</v>
      </c>
    </row>
    <row r="549" spans="1:11" s="358" customFormat="1" ht="17.100000000000001" customHeight="1" x14ac:dyDescent="0.25">
      <c r="A549" s="155">
        <v>6</v>
      </c>
      <c r="B549" s="64" t="s">
        <v>57</v>
      </c>
      <c r="C549" s="1100">
        <v>1</v>
      </c>
      <c r="D549" s="1100">
        <v>3</v>
      </c>
      <c r="E549" s="1100">
        <v>0</v>
      </c>
      <c r="F549" s="1100">
        <v>0</v>
      </c>
      <c r="G549" s="1100">
        <v>0</v>
      </c>
      <c r="H549" s="1100">
        <v>1</v>
      </c>
      <c r="I549" s="874" t="e">
        <f t="shared" si="56"/>
        <v>#DIV/0!</v>
      </c>
      <c r="J549" s="874">
        <v>2100.9337485549136</v>
      </c>
      <c r="K549" s="874" t="e">
        <f t="shared" si="57"/>
        <v>#DIV/0!</v>
      </c>
    </row>
    <row r="550" spans="1:11" s="358" customFormat="1" ht="17.100000000000001" customHeight="1" x14ac:dyDescent="0.25">
      <c r="A550" s="225">
        <v>7</v>
      </c>
      <c r="B550" s="336" t="s">
        <v>66</v>
      </c>
      <c r="C550" s="1100">
        <v>0</v>
      </c>
      <c r="D550" s="1100">
        <v>0</v>
      </c>
      <c r="E550" s="1100">
        <v>1608556.07</v>
      </c>
      <c r="F550" s="1100">
        <v>289540093.10000002</v>
      </c>
      <c r="G550" s="1100">
        <v>78177523</v>
      </c>
      <c r="H550" s="1100">
        <v>20000</v>
      </c>
      <c r="I550" s="874">
        <f t="shared" si="56"/>
        <v>180.00000031083778</v>
      </c>
      <c r="J550" s="874">
        <v>190</v>
      </c>
      <c r="K550" s="874">
        <f t="shared" si="57"/>
        <v>48.601055603862164</v>
      </c>
    </row>
    <row r="551" spans="1:11" s="358" customFormat="1" ht="17.100000000000001" customHeight="1" x14ac:dyDescent="0.25">
      <c r="A551" s="155">
        <v>8</v>
      </c>
      <c r="B551" s="64" t="s">
        <v>614</v>
      </c>
      <c r="C551" s="1100">
        <v>4</v>
      </c>
      <c r="D551" s="1100">
        <v>3.6</v>
      </c>
      <c r="E551" s="1100">
        <v>73513.440000000002</v>
      </c>
      <c r="F551" s="1100">
        <f>E551*I551</f>
        <v>21318897.600000001</v>
      </c>
      <c r="G551" s="1100">
        <v>6991318</v>
      </c>
      <c r="H551" s="1100">
        <v>2050</v>
      </c>
      <c r="I551" s="874">
        <v>290</v>
      </c>
      <c r="J551" s="874">
        <v>285.00018925890203</v>
      </c>
      <c r="K551" s="874">
        <f t="shared" si="57"/>
        <v>95.102582602582601</v>
      </c>
    </row>
    <row r="552" spans="1:11" s="358" customFormat="1" ht="17.100000000000001" customHeight="1" x14ac:dyDescent="0.25">
      <c r="A552" s="155">
        <v>9</v>
      </c>
      <c r="B552" s="297" t="s">
        <v>163</v>
      </c>
      <c r="C552" s="1100">
        <v>36</v>
      </c>
      <c r="D552" s="1100">
        <v>224.07</v>
      </c>
      <c r="E552" s="1100">
        <v>680371.43</v>
      </c>
      <c r="F552" s="1100">
        <v>187102143.30000001</v>
      </c>
      <c r="G552" s="1100">
        <v>24510903</v>
      </c>
      <c r="H552" s="1100">
        <v>150</v>
      </c>
      <c r="I552" s="874">
        <f t="shared" si="56"/>
        <v>275.00000007348928</v>
      </c>
      <c r="J552" s="874">
        <v>260</v>
      </c>
      <c r="K552" s="874">
        <f t="shared" si="57"/>
        <v>36.02576757228033</v>
      </c>
    </row>
    <row r="553" spans="1:11" s="358" customFormat="1" ht="17.100000000000001" customHeight="1" x14ac:dyDescent="0.25">
      <c r="A553" s="225">
        <v>10</v>
      </c>
      <c r="B553" s="297" t="s">
        <v>25</v>
      </c>
      <c r="C553" s="1100">
        <v>17</v>
      </c>
      <c r="D553" s="1100">
        <v>69.680000000000007</v>
      </c>
      <c r="E553" s="1100">
        <v>461167</v>
      </c>
      <c r="F553" s="1100">
        <v>207489150</v>
      </c>
      <c r="G553" s="1100">
        <v>32736272</v>
      </c>
      <c r="H553" s="1100">
        <v>2</v>
      </c>
      <c r="I553" s="874">
        <f t="shared" si="56"/>
        <v>449.9219371724343</v>
      </c>
      <c r="J553" s="874">
        <v>434.99944448228882</v>
      </c>
      <c r="K553" s="874">
        <f t="shared" si="57"/>
        <v>70.985721007791099</v>
      </c>
    </row>
    <row r="554" spans="1:11" s="358" customFormat="1" ht="17.100000000000001" customHeight="1" x14ac:dyDescent="0.25">
      <c r="A554" s="155">
        <v>11</v>
      </c>
      <c r="B554" s="297" t="s">
        <v>169</v>
      </c>
      <c r="C554" s="1100">
        <v>4</v>
      </c>
      <c r="D554" s="1100">
        <v>12.04</v>
      </c>
      <c r="E554" s="1100">
        <v>0</v>
      </c>
      <c r="F554" s="1100">
        <v>0</v>
      </c>
      <c r="G554" s="1100">
        <v>19400</v>
      </c>
      <c r="H554" s="1100">
        <v>4</v>
      </c>
      <c r="I554" s="874" t="e">
        <f t="shared" si="56"/>
        <v>#DIV/0!</v>
      </c>
      <c r="J554" s="874">
        <v>599.99954676459652</v>
      </c>
      <c r="K554" s="874" t="e">
        <f t="shared" si="57"/>
        <v>#DIV/0!</v>
      </c>
    </row>
    <row r="555" spans="1:11" s="358" customFormat="1" ht="17.100000000000001" customHeight="1" x14ac:dyDescent="0.25">
      <c r="A555" s="155"/>
      <c r="B555" s="64" t="s">
        <v>74</v>
      </c>
      <c r="C555" s="1100">
        <v>0</v>
      </c>
      <c r="D555" s="1100">
        <v>0</v>
      </c>
      <c r="E555" s="1100">
        <v>0</v>
      </c>
      <c r="F555" s="1100">
        <v>0</v>
      </c>
      <c r="G555" s="1100">
        <v>3343678</v>
      </c>
      <c r="H555" s="1100">
        <v>0</v>
      </c>
      <c r="I555" s="874"/>
      <c r="J555" s="874"/>
      <c r="K555" s="874"/>
    </row>
    <row r="556" spans="1:11" s="358" customFormat="1" ht="17.100000000000001" customHeight="1" x14ac:dyDescent="0.25">
      <c r="A556" s="155"/>
      <c r="B556" s="64" t="s">
        <v>48</v>
      </c>
      <c r="C556" s="1100">
        <v>0</v>
      </c>
      <c r="D556" s="1100">
        <v>0</v>
      </c>
      <c r="E556" s="1100">
        <v>0</v>
      </c>
      <c r="F556" s="1100">
        <v>0</v>
      </c>
      <c r="G556" s="1100">
        <v>25477017</v>
      </c>
      <c r="H556" s="1100">
        <v>0</v>
      </c>
      <c r="I556" s="874"/>
      <c r="J556" s="874"/>
      <c r="K556" s="874"/>
    </row>
    <row r="557" spans="1:11" s="358" customFormat="1" ht="17.100000000000001" customHeight="1" x14ac:dyDescent="0.25">
      <c r="A557" s="1223" t="s">
        <v>49</v>
      </c>
      <c r="B557" s="1224"/>
      <c r="C557" s="359">
        <f>SUM(C544:C556)</f>
        <v>83</v>
      </c>
      <c r="D557" s="359">
        <f t="shared" ref="D557:H557" si="59">SUM(D544:D556)</f>
        <v>483.37</v>
      </c>
      <c r="E557" s="359">
        <f t="shared" si="59"/>
        <v>2852085.94</v>
      </c>
      <c r="F557" s="359">
        <f>SUM(F544:F556)</f>
        <v>719064574</v>
      </c>
      <c r="G557" s="400">
        <f>SUM(G544:G556)</f>
        <v>180030305</v>
      </c>
      <c r="H557" s="359">
        <f t="shared" si="59"/>
        <v>22273</v>
      </c>
      <c r="I557" s="874"/>
      <c r="J557" s="874"/>
      <c r="K557" s="874"/>
    </row>
    <row r="558" spans="1:11" s="358" customFormat="1" ht="17.100000000000001" customHeight="1" x14ac:dyDescent="0.25">
      <c r="A558" s="367"/>
      <c r="B558" s="368"/>
      <c r="C558" s="368"/>
      <c r="D558" s="369"/>
      <c r="E558" s="369"/>
      <c r="F558" s="370"/>
      <c r="G558" s="389"/>
      <c r="H558" s="371"/>
      <c r="I558" s="874"/>
      <c r="J558" s="874"/>
      <c r="K558" s="874"/>
    </row>
    <row r="559" spans="1:11" s="358" customFormat="1" ht="17.100000000000001" customHeight="1" x14ac:dyDescent="0.25">
      <c r="A559" s="1244" t="s">
        <v>110</v>
      </c>
      <c r="B559" s="1244"/>
      <c r="C559" s="1244"/>
      <c r="D559" s="1244"/>
      <c r="E559" s="1244"/>
      <c r="F559" s="1244"/>
      <c r="G559" s="1244"/>
      <c r="H559" s="1244"/>
      <c r="I559" s="874"/>
      <c r="J559" s="874"/>
      <c r="K559" s="874"/>
    </row>
    <row r="560" spans="1:11" s="358" customFormat="1" ht="17.100000000000001" customHeight="1" x14ac:dyDescent="0.25">
      <c r="A560" s="1218" t="s">
        <v>181</v>
      </c>
      <c r="B560" s="1218" t="s">
        <v>3</v>
      </c>
      <c r="C560" s="1218" t="s">
        <v>4</v>
      </c>
      <c r="D560" s="360" t="s">
        <v>5</v>
      </c>
      <c r="E560" s="361" t="s">
        <v>6</v>
      </c>
      <c r="F560" s="362" t="s">
        <v>7</v>
      </c>
      <c r="G560" s="362" t="s">
        <v>8</v>
      </c>
      <c r="H560" s="361" t="s">
        <v>9</v>
      </c>
      <c r="I560" s="874"/>
      <c r="J560" s="874"/>
      <c r="K560" s="874"/>
    </row>
    <row r="561" spans="1:11" s="358" customFormat="1" ht="17.100000000000001" customHeight="1" x14ac:dyDescent="0.25">
      <c r="A561" s="1219"/>
      <c r="B561" s="1219"/>
      <c r="C561" s="1219"/>
      <c r="D561" s="325" t="s">
        <v>379</v>
      </c>
      <c r="E561" s="363" t="s">
        <v>633</v>
      </c>
      <c r="F561" s="364" t="s">
        <v>632</v>
      </c>
      <c r="G561" s="364" t="s">
        <v>432</v>
      </c>
      <c r="H561" s="326" t="s">
        <v>12</v>
      </c>
      <c r="I561" s="874"/>
      <c r="J561" s="874"/>
      <c r="K561" s="874"/>
    </row>
    <row r="562" spans="1:11" s="358" customFormat="1" ht="17.100000000000001" customHeight="1" x14ac:dyDescent="0.25">
      <c r="A562" s="225">
        <v>1</v>
      </c>
      <c r="B562" s="64" t="s">
        <v>61</v>
      </c>
      <c r="C562" s="1100">
        <v>17</v>
      </c>
      <c r="D562" s="1100">
        <v>33</v>
      </c>
      <c r="E562" s="1100">
        <v>571211.1</v>
      </c>
      <c r="F562" s="1100">
        <f>E562*I562</f>
        <v>1028179980</v>
      </c>
      <c r="G562" s="1100">
        <v>29832386.050000001</v>
      </c>
      <c r="H562" s="1100">
        <v>140</v>
      </c>
      <c r="I562" s="874">
        <v>1800</v>
      </c>
      <c r="J562" s="874">
        <v>1850</v>
      </c>
      <c r="K562" s="874">
        <f t="shared" si="57"/>
        <v>52.22655170741605</v>
      </c>
    </row>
    <row r="563" spans="1:11" s="358" customFormat="1" ht="17.100000000000001" customHeight="1" x14ac:dyDescent="0.25">
      <c r="A563" s="155">
        <v>2</v>
      </c>
      <c r="B563" s="64" t="s">
        <v>59</v>
      </c>
      <c r="C563" s="1100">
        <v>7</v>
      </c>
      <c r="D563" s="1100">
        <v>6.48</v>
      </c>
      <c r="E563" s="1100">
        <v>2626</v>
      </c>
      <c r="F563" s="1100">
        <v>919100</v>
      </c>
      <c r="G563" s="1100">
        <v>194729</v>
      </c>
      <c r="H563" s="1100">
        <v>7</v>
      </c>
      <c r="I563" s="1124">
        <f t="shared" si="56"/>
        <v>350</v>
      </c>
      <c r="J563" s="1124">
        <v>1195</v>
      </c>
      <c r="K563" s="874">
        <f t="shared" si="57"/>
        <v>74.154226961157647</v>
      </c>
    </row>
    <row r="564" spans="1:11" s="358" customFormat="1" ht="17.100000000000001" customHeight="1" x14ac:dyDescent="0.25">
      <c r="A564" s="225">
        <v>3</v>
      </c>
      <c r="B564" s="64" t="s">
        <v>62</v>
      </c>
      <c r="C564" s="1100">
        <v>29</v>
      </c>
      <c r="D564" s="1100">
        <v>35.19</v>
      </c>
      <c r="E564" s="1100">
        <v>396236.5</v>
      </c>
      <c r="F564" s="1100">
        <v>77266117.5</v>
      </c>
      <c r="G564" s="1100">
        <v>19349437</v>
      </c>
      <c r="H564" s="1100">
        <v>112</v>
      </c>
      <c r="I564" s="874">
        <f t="shared" si="56"/>
        <v>195</v>
      </c>
      <c r="J564" s="874">
        <v>185</v>
      </c>
      <c r="K564" s="874">
        <f t="shared" si="57"/>
        <v>48.833050463548915</v>
      </c>
    </row>
    <row r="565" spans="1:11" s="358" customFormat="1" ht="17.100000000000001" customHeight="1" x14ac:dyDescent="0.25">
      <c r="A565" s="155">
        <v>4</v>
      </c>
      <c r="B565" s="336" t="s">
        <v>66</v>
      </c>
      <c r="C565" s="1100">
        <v>2</v>
      </c>
      <c r="D565" s="1100">
        <v>40.5</v>
      </c>
      <c r="E565" s="1100">
        <v>14009.6</v>
      </c>
      <c r="F565" s="1100">
        <v>9666624</v>
      </c>
      <c r="G565" s="1100">
        <v>467531.5</v>
      </c>
      <c r="H565" s="1100">
        <v>39</v>
      </c>
      <c r="I565" s="874">
        <f t="shared" si="56"/>
        <v>690</v>
      </c>
      <c r="J565" s="874">
        <v>690</v>
      </c>
      <c r="K565" s="874">
        <f t="shared" si="57"/>
        <v>33.372223332571949</v>
      </c>
    </row>
    <row r="566" spans="1:11" s="358" customFormat="1" ht="17.100000000000001" customHeight="1" x14ac:dyDescent="0.25">
      <c r="A566" s="225">
        <v>5</v>
      </c>
      <c r="B566" s="64" t="s">
        <v>58</v>
      </c>
      <c r="C566" s="1100">
        <v>0</v>
      </c>
      <c r="D566" s="1100">
        <v>0</v>
      </c>
      <c r="E566" s="1100">
        <v>22879</v>
      </c>
      <c r="F566" s="1100">
        <f>E566*I566</f>
        <v>6406120</v>
      </c>
      <c r="G566" s="1100">
        <v>4118300</v>
      </c>
      <c r="H566" s="1100">
        <v>150</v>
      </c>
      <c r="I566" s="874">
        <v>280</v>
      </c>
      <c r="J566" s="874">
        <v>300</v>
      </c>
      <c r="K566" s="874">
        <f t="shared" si="57"/>
        <v>180.0034966563224</v>
      </c>
    </row>
    <row r="567" spans="1:11" s="358" customFormat="1" ht="17.100000000000001" customHeight="1" x14ac:dyDescent="0.25">
      <c r="A567" s="155">
        <v>6</v>
      </c>
      <c r="B567" s="64" t="s">
        <v>26</v>
      </c>
      <c r="C567" s="1100">
        <v>0</v>
      </c>
      <c r="D567" s="1100">
        <v>0</v>
      </c>
      <c r="E567" s="1100">
        <v>0</v>
      </c>
      <c r="F567" s="1100">
        <v>0</v>
      </c>
      <c r="G567" s="1100">
        <v>0</v>
      </c>
      <c r="H567" s="1100">
        <v>0</v>
      </c>
      <c r="I567" s="874" t="e">
        <f t="shared" si="56"/>
        <v>#DIV/0!</v>
      </c>
      <c r="J567" s="874" t="e">
        <v>#DIV/0!</v>
      </c>
      <c r="K567" s="874" t="e">
        <f t="shared" si="57"/>
        <v>#DIV/0!</v>
      </c>
    </row>
    <row r="568" spans="1:11" s="358" customFormat="1" ht="17.100000000000001" customHeight="1" x14ac:dyDescent="0.25">
      <c r="A568" s="225">
        <v>7</v>
      </c>
      <c r="B568" s="64" t="s">
        <v>64</v>
      </c>
      <c r="C568" s="1100">
        <v>0</v>
      </c>
      <c r="D568" s="1100">
        <v>0</v>
      </c>
      <c r="E568" s="1100">
        <v>132660</v>
      </c>
      <c r="F568" s="1100">
        <v>3316500</v>
      </c>
      <c r="G568" s="1100">
        <v>795960</v>
      </c>
      <c r="H568" s="1100">
        <v>20</v>
      </c>
      <c r="I568" s="874">
        <f t="shared" si="56"/>
        <v>25</v>
      </c>
      <c r="J568" s="874">
        <v>30.000000003645543</v>
      </c>
      <c r="K568" s="874">
        <f t="shared" si="57"/>
        <v>6</v>
      </c>
    </row>
    <row r="569" spans="1:11" s="358" customFormat="1" ht="17.100000000000001" customHeight="1" x14ac:dyDescent="0.25">
      <c r="A569" s="155">
        <v>8</v>
      </c>
      <c r="B569" s="295" t="s">
        <v>45</v>
      </c>
      <c r="C569" s="1100">
        <v>24</v>
      </c>
      <c r="D569" s="1100">
        <v>1093.83</v>
      </c>
      <c r="E569" s="1100">
        <v>637384.59</v>
      </c>
      <c r="F569" s="1100">
        <v>860469196.5</v>
      </c>
      <c r="G569" s="1100">
        <v>25919645.25</v>
      </c>
      <c r="H569" s="1100">
        <v>362</v>
      </c>
      <c r="I569" s="874">
        <f t="shared" si="56"/>
        <v>1350</v>
      </c>
      <c r="J569" s="874">
        <v>1360</v>
      </c>
      <c r="K569" s="874">
        <f t="shared" si="57"/>
        <v>40.665628972925127</v>
      </c>
    </row>
    <row r="570" spans="1:11" s="358" customFormat="1" ht="17.100000000000001" customHeight="1" x14ac:dyDescent="0.25">
      <c r="A570" s="225">
        <v>9</v>
      </c>
      <c r="B570" s="295" t="s">
        <v>163</v>
      </c>
      <c r="C570" s="1100">
        <v>46</v>
      </c>
      <c r="D570" s="1100">
        <v>530.66</v>
      </c>
      <c r="E570" s="1100">
        <v>1353553</v>
      </c>
      <c r="F570" s="1100">
        <v>372227075</v>
      </c>
      <c r="G570" s="1100">
        <v>70392279</v>
      </c>
      <c r="H570" s="1100">
        <v>201</v>
      </c>
      <c r="I570" s="874">
        <f t="shared" si="56"/>
        <v>275</v>
      </c>
      <c r="J570" s="874">
        <v>264.99999999999994</v>
      </c>
      <c r="K570" s="874">
        <f t="shared" si="57"/>
        <v>52.0055579648525</v>
      </c>
    </row>
    <row r="571" spans="1:11" s="358" customFormat="1" ht="17.100000000000001" customHeight="1" x14ac:dyDescent="0.25">
      <c r="A571" s="155">
        <v>10</v>
      </c>
      <c r="B571" s="64" t="s">
        <v>24</v>
      </c>
      <c r="C571" s="1100">
        <v>0</v>
      </c>
      <c r="D571" s="1100">
        <v>0</v>
      </c>
      <c r="E571" s="1100">
        <v>0</v>
      </c>
      <c r="F571" s="1100">
        <v>0</v>
      </c>
      <c r="G571" s="1100">
        <v>0</v>
      </c>
      <c r="H571" s="1100">
        <v>0</v>
      </c>
      <c r="I571" s="874"/>
      <c r="J571" s="874"/>
      <c r="K571" s="874"/>
    </row>
    <row r="572" spans="1:11" s="358" customFormat="1" ht="17.100000000000001" customHeight="1" x14ac:dyDescent="0.25">
      <c r="A572" s="225">
        <v>11</v>
      </c>
      <c r="B572" s="354" t="s">
        <v>455</v>
      </c>
      <c r="C572" s="1100">
        <v>0</v>
      </c>
      <c r="D572" s="1100">
        <v>0</v>
      </c>
      <c r="E572" s="1100">
        <v>0</v>
      </c>
      <c r="F572" s="1100">
        <v>0</v>
      </c>
      <c r="G572" s="1100">
        <v>0</v>
      </c>
      <c r="H572" s="1100">
        <v>0</v>
      </c>
      <c r="I572" s="874"/>
      <c r="J572" s="874"/>
      <c r="K572" s="874"/>
    </row>
    <row r="573" spans="1:11" s="358" customFormat="1" ht="17.100000000000001" customHeight="1" x14ac:dyDescent="0.25">
      <c r="A573" s="663">
        <v>12</v>
      </c>
      <c r="B573" s="213" t="s">
        <v>146</v>
      </c>
      <c r="C573" s="1100">
        <v>0</v>
      </c>
      <c r="D573" s="1100">
        <v>0</v>
      </c>
      <c r="E573" s="1100">
        <v>0</v>
      </c>
      <c r="F573" s="1100">
        <v>0</v>
      </c>
      <c r="G573" s="1100">
        <v>0</v>
      </c>
      <c r="H573" s="1100">
        <v>0</v>
      </c>
      <c r="I573" s="874"/>
      <c r="J573" s="874"/>
      <c r="K573" s="874"/>
    </row>
    <row r="574" spans="1:11" s="358" customFormat="1" ht="17.100000000000001" customHeight="1" x14ac:dyDescent="0.25">
      <c r="A574" s="155"/>
      <c r="B574" s="256" t="s">
        <v>74</v>
      </c>
      <c r="C574" s="1100">
        <v>0</v>
      </c>
      <c r="D574" s="1100">
        <v>0</v>
      </c>
      <c r="E574" s="1100">
        <v>0</v>
      </c>
      <c r="F574" s="1100">
        <v>0</v>
      </c>
      <c r="G574" s="1100">
        <v>12377515</v>
      </c>
      <c r="H574" s="1100">
        <v>0</v>
      </c>
      <c r="I574" s="874"/>
      <c r="J574" s="874"/>
      <c r="K574" s="874"/>
    </row>
    <row r="575" spans="1:11" s="358" customFormat="1" ht="17.100000000000001" customHeight="1" x14ac:dyDescent="0.25">
      <c r="A575" s="155"/>
      <c r="B575" s="64" t="s">
        <v>48</v>
      </c>
      <c r="C575" s="1100">
        <v>0</v>
      </c>
      <c r="D575" s="1100">
        <v>0</v>
      </c>
      <c r="E575" s="1100">
        <v>0</v>
      </c>
      <c r="F575" s="1100">
        <v>0</v>
      </c>
      <c r="G575" s="1100">
        <v>10312018</v>
      </c>
      <c r="H575" s="1100">
        <v>0</v>
      </c>
      <c r="I575" s="874"/>
      <c r="J575" s="874"/>
      <c r="K575" s="874"/>
    </row>
    <row r="576" spans="1:11" s="358" customFormat="1" ht="17.100000000000001" customHeight="1" x14ac:dyDescent="0.25">
      <c r="A576" s="1223" t="s">
        <v>49</v>
      </c>
      <c r="B576" s="1224"/>
      <c r="C576" s="359">
        <f>SUM(C562:C575)</f>
        <v>125</v>
      </c>
      <c r="D576" s="359">
        <f t="shared" ref="D576:H576" si="60">SUM(D562:D575)</f>
        <v>1739.6599999999999</v>
      </c>
      <c r="E576" s="359">
        <f t="shared" si="60"/>
        <v>3130559.79</v>
      </c>
      <c r="F576" s="400">
        <f>SUM(F562:F575)</f>
        <v>2358450713</v>
      </c>
      <c r="G576" s="400">
        <f>SUM(G562:G575)</f>
        <v>173759800.80000001</v>
      </c>
      <c r="H576" s="359">
        <f t="shared" si="60"/>
        <v>1031</v>
      </c>
      <c r="I576" s="874"/>
      <c r="J576" s="874"/>
      <c r="K576" s="874"/>
    </row>
    <row r="577" spans="1:11" s="358" customFormat="1" ht="17.100000000000001" customHeight="1" x14ac:dyDescent="0.25">
      <c r="A577" s="367"/>
      <c r="B577" s="368"/>
      <c r="C577" s="368"/>
      <c r="D577" s="369"/>
      <c r="E577" s="369"/>
      <c r="F577" s="370"/>
      <c r="G577" s="389"/>
      <c r="H577" s="371"/>
      <c r="I577" s="874"/>
      <c r="J577" s="874"/>
      <c r="K577" s="874"/>
    </row>
    <row r="578" spans="1:11" s="418" customFormat="1" ht="17.100000000000001" customHeight="1" x14ac:dyDescent="0.25">
      <c r="A578" s="1230" t="s">
        <v>97</v>
      </c>
      <c r="B578" s="1230"/>
      <c r="C578" s="1230"/>
      <c r="D578" s="1230"/>
      <c r="E578" s="1230"/>
      <c r="F578" s="1230"/>
      <c r="G578" s="1230"/>
      <c r="H578" s="1230"/>
      <c r="I578" s="884"/>
      <c r="J578" s="874"/>
      <c r="K578" s="884"/>
    </row>
    <row r="579" spans="1:11" s="358" customFormat="1" ht="17.100000000000001" customHeight="1" x14ac:dyDescent="0.25">
      <c r="A579" s="1218" t="s">
        <v>181</v>
      </c>
      <c r="B579" s="1218" t="s">
        <v>3</v>
      </c>
      <c r="C579" s="1218" t="s">
        <v>4</v>
      </c>
      <c r="D579" s="360" t="s">
        <v>5</v>
      </c>
      <c r="E579" s="361" t="s">
        <v>6</v>
      </c>
      <c r="F579" s="362" t="s">
        <v>7</v>
      </c>
      <c r="G579" s="362" t="s">
        <v>8</v>
      </c>
      <c r="H579" s="361" t="s">
        <v>9</v>
      </c>
      <c r="I579" s="874"/>
      <c r="J579" s="874"/>
      <c r="K579" s="874"/>
    </row>
    <row r="580" spans="1:11" s="358" customFormat="1" ht="17.100000000000001" customHeight="1" x14ac:dyDescent="0.25">
      <c r="A580" s="1219"/>
      <c r="B580" s="1219"/>
      <c r="C580" s="1227"/>
      <c r="D580" s="1007" t="s">
        <v>379</v>
      </c>
      <c r="E580" s="363" t="s">
        <v>633</v>
      </c>
      <c r="F580" s="1008" t="s">
        <v>632</v>
      </c>
      <c r="G580" s="1008" t="s">
        <v>432</v>
      </c>
      <c r="H580" s="363" t="s">
        <v>12</v>
      </c>
      <c r="I580" s="874"/>
      <c r="J580" s="874"/>
      <c r="K580" s="874"/>
    </row>
    <row r="581" spans="1:11" s="358" customFormat="1" ht="17.100000000000001" customHeight="1" x14ac:dyDescent="0.25">
      <c r="A581" s="225">
        <v>1</v>
      </c>
      <c r="B581" s="299" t="s">
        <v>61</v>
      </c>
      <c r="C581" s="1077">
        <v>503</v>
      </c>
      <c r="D581" s="1078">
        <v>723.07</v>
      </c>
      <c r="E581" s="1102">
        <v>2004891.42</v>
      </c>
      <c r="F581" s="1100">
        <v>3709049127</v>
      </c>
      <c r="G581" s="1102">
        <v>1345486032</v>
      </c>
      <c r="H581" s="1102">
        <v>2900</v>
      </c>
      <c r="I581" s="874">
        <f t="shared" si="56"/>
        <v>1850</v>
      </c>
      <c r="J581" s="874">
        <v>1980</v>
      </c>
      <c r="K581" s="874">
        <f t="shared" ref="K581:K588" si="61">G581/E581</f>
        <v>671.10169587139046</v>
      </c>
    </row>
    <row r="582" spans="1:11" s="358" customFormat="1" ht="17.100000000000001" customHeight="1" x14ac:dyDescent="0.25">
      <c r="A582" s="155">
        <f>+A581+1</f>
        <v>2</v>
      </c>
      <c r="B582" s="299" t="s">
        <v>62</v>
      </c>
      <c r="C582" s="1077">
        <v>26</v>
      </c>
      <c r="D582" s="1078">
        <v>26</v>
      </c>
      <c r="E582" s="1102">
        <v>50221.16</v>
      </c>
      <c r="F582" s="1100">
        <v>9793126.1999999993</v>
      </c>
      <c r="G582" s="1102">
        <v>1876814</v>
      </c>
      <c r="H582" s="1102">
        <v>133</v>
      </c>
      <c r="I582" s="874">
        <f t="shared" si="56"/>
        <v>194.99999999999997</v>
      </c>
      <c r="J582" s="874">
        <v>239.99999999999997</v>
      </c>
      <c r="K582" s="874">
        <f t="shared" si="61"/>
        <v>37.370980678263898</v>
      </c>
    </row>
    <row r="583" spans="1:11" s="358" customFormat="1" ht="17.100000000000001" customHeight="1" x14ac:dyDescent="0.25">
      <c r="A583" s="157">
        <v>3</v>
      </c>
      <c r="B583" s="299" t="s">
        <v>24</v>
      </c>
      <c r="C583" s="1100">
        <v>0</v>
      </c>
      <c r="D583" s="1100">
        <v>0</v>
      </c>
      <c r="E583" s="1100">
        <v>0</v>
      </c>
      <c r="F583" s="1100">
        <v>0</v>
      </c>
      <c r="G583" s="1100">
        <v>0</v>
      </c>
      <c r="H583" s="1100">
        <v>0</v>
      </c>
      <c r="I583" s="874" t="e">
        <f t="shared" si="56"/>
        <v>#DIV/0!</v>
      </c>
      <c r="J583" s="874" t="e">
        <v>#DIV/0!</v>
      </c>
      <c r="K583" s="874" t="e">
        <f t="shared" si="61"/>
        <v>#DIV/0!</v>
      </c>
    </row>
    <row r="584" spans="1:11" s="358" customFormat="1" ht="17.100000000000001" customHeight="1" x14ac:dyDescent="0.25">
      <c r="A584" s="155">
        <f t="shared" ref="A584" si="62">+A583+1</f>
        <v>4</v>
      </c>
      <c r="B584" s="354" t="s">
        <v>169</v>
      </c>
      <c r="C584" s="1077">
        <v>94</v>
      </c>
      <c r="D584" s="1078">
        <v>447.85</v>
      </c>
      <c r="E584" s="1079">
        <v>191441.65</v>
      </c>
      <c r="F584" s="1060">
        <v>174211901.5</v>
      </c>
      <c r="G584" s="1060">
        <v>2531678</v>
      </c>
      <c r="H584" s="1060">
        <v>536</v>
      </c>
      <c r="I584" s="1124">
        <f t="shared" si="56"/>
        <v>910</v>
      </c>
      <c r="J584" s="1124">
        <v>2000</v>
      </c>
      <c r="K584" s="874">
        <f t="shared" si="61"/>
        <v>13.224280087431341</v>
      </c>
    </row>
    <row r="585" spans="1:11" s="358" customFormat="1" ht="17.100000000000001" customHeight="1" x14ac:dyDescent="0.25">
      <c r="A585" s="157">
        <v>5</v>
      </c>
      <c r="B585" s="299" t="s">
        <v>57</v>
      </c>
      <c r="C585" s="1077">
        <v>8</v>
      </c>
      <c r="D585" s="1078">
        <v>15.61</v>
      </c>
      <c r="E585" s="1079">
        <v>4262.71</v>
      </c>
      <c r="F585" s="1060">
        <v>8951691</v>
      </c>
      <c r="G585" s="1060">
        <v>884037</v>
      </c>
      <c r="H585" s="1060">
        <v>12</v>
      </c>
      <c r="I585" s="1124">
        <f t="shared" ref="I585:I641" si="63">F585/E585</f>
        <v>2100</v>
      </c>
      <c r="J585" s="1124">
        <v>1700</v>
      </c>
      <c r="K585" s="874">
        <f t="shared" si="61"/>
        <v>207.38849229715368</v>
      </c>
    </row>
    <row r="586" spans="1:11" s="358" customFormat="1" ht="17.100000000000001" customHeight="1" x14ac:dyDescent="0.25">
      <c r="A586" s="155">
        <v>6</v>
      </c>
      <c r="B586" s="415" t="s">
        <v>615</v>
      </c>
      <c r="C586" s="1100">
        <v>0</v>
      </c>
      <c r="D586" s="1100">
        <v>0</v>
      </c>
      <c r="E586" s="1100">
        <v>0</v>
      </c>
      <c r="F586" s="1100">
        <v>0</v>
      </c>
      <c r="G586" s="1100">
        <v>972350</v>
      </c>
      <c r="H586" s="1100">
        <v>0</v>
      </c>
      <c r="I586" s="874" t="e">
        <f t="shared" si="63"/>
        <v>#DIV/0!</v>
      </c>
      <c r="J586" s="874">
        <v>299.99997149710055</v>
      </c>
      <c r="K586" s="874" t="e">
        <f t="shared" si="61"/>
        <v>#DIV/0!</v>
      </c>
    </row>
    <row r="587" spans="1:11" s="358" customFormat="1" ht="17.100000000000001" customHeight="1" x14ac:dyDescent="0.25">
      <c r="A587" s="157">
        <v>7</v>
      </c>
      <c r="B587" s="670" t="s">
        <v>187</v>
      </c>
      <c r="C587" s="1100">
        <v>0</v>
      </c>
      <c r="D587" s="1100">
        <v>0</v>
      </c>
      <c r="E587" s="1100">
        <v>0</v>
      </c>
      <c r="F587" s="1100">
        <v>0</v>
      </c>
      <c r="G587" s="1100">
        <v>0</v>
      </c>
      <c r="H587" s="1100">
        <v>0</v>
      </c>
      <c r="I587" s="874" t="e">
        <f t="shared" si="63"/>
        <v>#DIV/0!</v>
      </c>
      <c r="J587" s="874" t="e">
        <v>#DIV/0!</v>
      </c>
      <c r="K587" s="874" t="e">
        <f t="shared" si="61"/>
        <v>#DIV/0!</v>
      </c>
    </row>
    <row r="588" spans="1:11" s="358" customFormat="1" ht="17.100000000000001" customHeight="1" x14ac:dyDescent="0.25">
      <c r="A588" s="797">
        <v>8</v>
      </c>
      <c r="B588" s="670" t="s">
        <v>627</v>
      </c>
      <c r="C588" s="1060">
        <v>1</v>
      </c>
      <c r="D588" s="1100">
        <v>0</v>
      </c>
      <c r="E588" s="1061">
        <v>113.12</v>
      </c>
      <c r="F588" s="1060">
        <v>678.72</v>
      </c>
      <c r="G588" s="1060">
        <v>285918</v>
      </c>
      <c r="H588" s="1060">
        <v>20</v>
      </c>
      <c r="I588" s="874">
        <f t="shared" si="63"/>
        <v>6</v>
      </c>
      <c r="J588" s="874">
        <v>30</v>
      </c>
      <c r="K588" s="874">
        <f t="shared" si="61"/>
        <v>2527.5636492220651</v>
      </c>
    </row>
    <row r="589" spans="1:11" s="358" customFormat="1" ht="17.100000000000001" customHeight="1" x14ac:dyDescent="0.25">
      <c r="A589" s="797"/>
      <c r="B589" s="670" t="s">
        <v>74</v>
      </c>
      <c r="C589" s="1100">
        <v>0</v>
      </c>
      <c r="D589" s="1100">
        <v>0</v>
      </c>
      <c r="E589" s="1100">
        <v>0</v>
      </c>
      <c r="F589" s="1100">
        <v>0</v>
      </c>
      <c r="G589" s="1100">
        <v>0</v>
      </c>
      <c r="H589" s="1100">
        <v>0</v>
      </c>
      <c r="I589" s="874"/>
      <c r="J589" s="874"/>
      <c r="K589" s="874"/>
    </row>
    <row r="590" spans="1:11" s="358" customFormat="1" ht="17.100000000000001" customHeight="1" x14ac:dyDescent="0.25">
      <c r="A590" s="157"/>
      <c r="B590" s="329" t="s">
        <v>48</v>
      </c>
      <c r="C590" s="1100">
        <v>0</v>
      </c>
      <c r="D590" s="1100">
        <v>0</v>
      </c>
      <c r="E590" s="1100">
        <v>0</v>
      </c>
      <c r="F590" s="1100">
        <v>0</v>
      </c>
      <c r="G590" s="1100">
        <v>66168230.810000002</v>
      </c>
      <c r="H590" s="1100">
        <v>0</v>
      </c>
      <c r="I590" s="874"/>
      <c r="J590" s="874"/>
      <c r="K590" s="874"/>
    </row>
    <row r="591" spans="1:11" s="358" customFormat="1" ht="17.100000000000001" customHeight="1" x14ac:dyDescent="0.25">
      <c r="A591" s="1223" t="s">
        <v>49</v>
      </c>
      <c r="B591" s="1224"/>
      <c r="C591" s="372">
        <f>SUM(C581:C590)</f>
        <v>632</v>
      </c>
      <c r="D591" s="372">
        <f t="shared" ref="D591:H591" si="64">SUM(D581:D590)</f>
        <v>1212.53</v>
      </c>
      <c r="E591" s="372">
        <f t="shared" si="64"/>
        <v>2250930.06</v>
      </c>
      <c r="F591" s="372">
        <f t="shared" si="64"/>
        <v>3902006524.4199996</v>
      </c>
      <c r="G591" s="372">
        <f t="shared" si="64"/>
        <v>1418205059.8099999</v>
      </c>
      <c r="H591" s="372">
        <f t="shared" si="64"/>
        <v>3601</v>
      </c>
      <c r="I591" s="874"/>
      <c r="J591" s="874"/>
      <c r="K591" s="874"/>
    </row>
    <row r="592" spans="1:11" s="358" customFormat="1" ht="17.100000000000001" customHeight="1" x14ac:dyDescent="0.25">
      <c r="A592" s="379"/>
      <c r="B592" s="380"/>
      <c r="C592" s="380"/>
      <c r="D592" s="381"/>
      <c r="E592" s="381"/>
      <c r="F592" s="382"/>
      <c r="G592" s="382"/>
      <c r="H592" s="383"/>
      <c r="I592" s="874"/>
      <c r="J592" s="874"/>
      <c r="K592" s="874"/>
    </row>
    <row r="593" spans="1:11" s="418" customFormat="1" ht="17.100000000000001" customHeight="1" x14ac:dyDescent="0.25">
      <c r="A593" s="1230" t="s">
        <v>89</v>
      </c>
      <c r="B593" s="1230"/>
      <c r="C593" s="1230"/>
      <c r="D593" s="1230"/>
      <c r="E593" s="1230"/>
      <c r="F593" s="1230"/>
      <c r="G593" s="1230"/>
      <c r="H593" s="1230"/>
      <c r="I593" s="884"/>
      <c r="J593" s="874"/>
      <c r="K593" s="884"/>
    </row>
    <row r="594" spans="1:11" s="358" customFormat="1" ht="17.100000000000001" customHeight="1" x14ac:dyDescent="0.25">
      <c r="A594" s="1218" t="s">
        <v>181</v>
      </c>
      <c r="B594" s="1218" t="s">
        <v>3</v>
      </c>
      <c r="C594" s="1218" t="s">
        <v>4</v>
      </c>
      <c r="D594" s="360" t="s">
        <v>5</v>
      </c>
      <c r="E594" s="361" t="s">
        <v>6</v>
      </c>
      <c r="F594" s="362" t="s">
        <v>7</v>
      </c>
      <c r="G594" s="362" t="s">
        <v>8</v>
      </c>
      <c r="H594" s="361" t="s">
        <v>9</v>
      </c>
      <c r="I594" s="874"/>
      <c r="J594" s="874"/>
      <c r="K594" s="874"/>
    </row>
    <row r="595" spans="1:11" s="358" customFormat="1" ht="17.100000000000001" customHeight="1" x14ac:dyDescent="0.25">
      <c r="A595" s="1219"/>
      <c r="B595" s="1219"/>
      <c r="C595" s="1219"/>
      <c r="D595" s="325" t="s">
        <v>379</v>
      </c>
      <c r="E595" s="363" t="s">
        <v>633</v>
      </c>
      <c r="F595" s="364" t="s">
        <v>632</v>
      </c>
      <c r="G595" s="364" t="s">
        <v>432</v>
      </c>
      <c r="H595" s="326" t="s">
        <v>12</v>
      </c>
      <c r="I595" s="874"/>
      <c r="J595" s="874"/>
      <c r="K595" s="874"/>
    </row>
    <row r="596" spans="1:11" s="358" customFormat="1" ht="17.100000000000001" customHeight="1" x14ac:dyDescent="0.25">
      <c r="A596" s="225">
        <v>1</v>
      </c>
      <c r="B596" s="64" t="s">
        <v>61</v>
      </c>
      <c r="C596" s="1100">
        <v>261</v>
      </c>
      <c r="D596" s="1003">
        <v>316.64729999999997</v>
      </c>
      <c r="E596" s="1102">
        <v>1932780.13</v>
      </c>
      <c r="F596" s="1100">
        <v>3479004238.7610002</v>
      </c>
      <c r="G596" s="1102">
        <v>171528000</v>
      </c>
      <c r="H596" s="1102">
        <v>2046</v>
      </c>
      <c r="I596" s="874">
        <f t="shared" si="63"/>
        <v>1800.0000024632911</v>
      </c>
      <c r="J596" s="874">
        <v>1850</v>
      </c>
      <c r="K596" s="874">
        <f t="shared" ref="K596:K656" si="65">G596/E596</f>
        <v>88.746773281449251</v>
      </c>
    </row>
    <row r="597" spans="1:11" s="358" customFormat="1" ht="17.100000000000001" customHeight="1" x14ac:dyDescent="0.25">
      <c r="A597" s="155">
        <v>2</v>
      </c>
      <c r="B597" s="64" t="s">
        <v>396</v>
      </c>
      <c r="C597" s="1100">
        <v>31</v>
      </c>
      <c r="D597" s="1003">
        <v>34.71</v>
      </c>
      <c r="E597" s="1102">
        <v>45419.68</v>
      </c>
      <c r="F597" s="1102">
        <v>15442691.199999999</v>
      </c>
      <c r="G597" s="1102">
        <v>19047000</v>
      </c>
      <c r="H597" s="1102">
        <v>15357</v>
      </c>
      <c r="I597" s="1124">
        <f t="shared" si="63"/>
        <v>340</v>
      </c>
      <c r="J597" s="1124">
        <v>900</v>
      </c>
      <c r="K597" s="874">
        <f t="shared" si="65"/>
        <v>419.35566256741572</v>
      </c>
    </row>
    <row r="598" spans="1:11" s="358" customFormat="1" ht="17.100000000000001" customHeight="1" x14ac:dyDescent="0.25">
      <c r="A598" s="225">
        <v>3</v>
      </c>
      <c r="B598" s="64" t="s">
        <v>62</v>
      </c>
      <c r="C598" s="1100">
        <v>48</v>
      </c>
      <c r="D598" s="1003">
        <v>52.77</v>
      </c>
      <c r="E598" s="1102">
        <v>850622.79</v>
      </c>
      <c r="F598" s="1100">
        <v>191390114</v>
      </c>
      <c r="G598" s="1102">
        <v>60275000</v>
      </c>
      <c r="H598" s="1102">
        <v>300</v>
      </c>
      <c r="I598" s="874">
        <f t="shared" si="63"/>
        <v>224.99998383537311</v>
      </c>
      <c r="J598" s="874">
        <v>189.99999995162051</v>
      </c>
      <c r="K598" s="874">
        <f t="shared" si="65"/>
        <v>70.85984611345765</v>
      </c>
    </row>
    <row r="599" spans="1:11" s="358" customFormat="1" ht="17.100000000000001" customHeight="1" x14ac:dyDescent="0.25">
      <c r="A599" s="155">
        <v>4</v>
      </c>
      <c r="B599" s="64" t="s">
        <v>57</v>
      </c>
      <c r="C599" s="1100">
        <v>28</v>
      </c>
      <c r="D599" s="1003">
        <v>60.93</v>
      </c>
      <c r="E599" s="1102">
        <v>34577.14</v>
      </c>
      <c r="F599" s="1100">
        <f>E599*I599</f>
        <v>76069708</v>
      </c>
      <c r="G599" s="1102">
        <v>74068000</v>
      </c>
      <c r="H599" s="1102">
        <v>1680</v>
      </c>
      <c r="I599" s="874">
        <v>2200</v>
      </c>
      <c r="J599" s="874">
        <v>2410.0000000000005</v>
      </c>
      <c r="K599" s="874">
        <f t="shared" si="65"/>
        <v>2142.1089193611733</v>
      </c>
    </row>
    <row r="600" spans="1:11" s="358" customFormat="1" ht="17.100000000000001" customHeight="1" x14ac:dyDescent="0.25">
      <c r="A600" s="225">
        <v>5</v>
      </c>
      <c r="B600" s="64" t="s">
        <v>58</v>
      </c>
      <c r="C600" s="1100">
        <v>2</v>
      </c>
      <c r="D600" s="1003">
        <v>1262.68</v>
      </c>
      <c r="E600" s="1102">
        <v>525294.9</v>
      </c>
      <c r="F600" s="1100">
        <v>210117960</v>
      </c>
      <c r="G600" s="1100">
        <v>41550000</v>
      </c>
      <c r="H600" s="1102">
        <v>350</v>
      </c>
      <c r="I600" s="874">
        <f t="shared" si="63"/>
        <v>400</v>
      </c>
      <c r="J600" s="874">
        <v>300</v>
      </c>
      <c r="K600" s="874">
        <f t="shared" si="65"/>
        <v>79.098426426755708</v>
      </c>
    </row>
    <row r="601" spans="1:11" s="358" customFormat="1" ht="17.100000000000001" customHeight="1" x14ac:dyDescent="0.25">
      <c r="A601" s="155">
        <v>6</v>
      </c>
      <c r="B601" s="297" t="s">
        <v>45</v>
      </c>
      <c r="C601" s="1100">
        <v>0</v>
      </c>
      <c r="D601" s="1003">
        <v>0</v>
      </c>
      <c r="E601" s="1102">
        <v>0</v>
      </c>
      <c r="F601" s="1100">
        <v>0</v>
      </c>
      <c r="G601" s="1102">
        <v>0</v>
      </c>
      <c r="H601" s="1102">
        <v>0</v>
      </c>
      <c r="I601" s="874" t="e">
        <f t="shared" si="63"/>
        <v>#DIV/0!</v>
      </c>
      <c r="J601" s="874">
        <v>1799.9999999999998</v>
      </c>
      <c r="K601" s="874" t="e">
        <f t="shared" si="65"/>
        <v>#DIV/0!</v>
      </c>
    </row>
    <row r="602" spans="1:11" s="358" customFormat="1" ht="17.100000000000001" customHeight="1" x14ac:dyDescent="0.25">
      <c r="A602" s="225">
        <v>7</v>
      </c>
      <c r="B602" s="297" t="s">
        <v>26</v>
      </c>
      <c r="C602" s="1100">
        <v>17</v>
      </c>
      <c r="D602" s="1100">
        <v>793.25</v>
      </c>
      <c r="E602" s="1100">
        <v>428447.89</v>
      </c>
      <c r="F602" s="1100">
        <v>792628596.5</v>
      </c>
      <c r="G602" s="1100">
        <v>79427000</v>
      </c>
      <c r="H602" s="1100">
        <v>755</v>
      </c>
      <c r="I602" s="874">
        <f t="shared" si="63"/>
        <v>1850</v>
      </c>
      <c r="J602" s="874" t="e">
        <v>#DIV/0!</v>
      </c>
      <c r="K602" s="874">
        <f t="shared" si="65"/>
        <v>185.3831045824499</v>
      </c>
    </row>
    <row r="603" spans="1:11" s="358" customFormat="1" ht="17.100000000000001" customHeight="1" x14ac:dyDescent="0.25">
      <c r="A603" s="225">
        <v>8</v>
      </c>
      <c r="B603" s="355" t="s">
        <v>23</v>
      </c>
      <c r="C603" s="1100">
        <v>0</v>
      </c>
      <c r="D603" s="1100">
        <v>0</v>
      </c>
      <c r="E603" s="1100">
        <v>0</v>
      </c>
      <c r="F603" s="1100">
        <v>0</v>
      </c>
      <c r="G603" s="1100">
        <v>0</v>
      </c>
      <c r="H603" s="1100">
        <v>0</v>
      </c>
      <c r="I603" s="874" t="e">
        <f t="shared" si="63"/>
        <v>#DIV/0!</v>
      </c>
      <c r="J603" s="874" t="e">
        <v>#DIV/0!</v>
      </c>
      <c r="K603" s="874" t="e">
        <f t="shared" si="65"/>
        <v>#DIV/0!</v>
      </c>
    </row>
    <row r="604" spans="1:11" s="358" customFormat="1" ht="17.100000000000001" customHeight="1" x14ac:dyDescent="0.25">
      <c r="A604" s="155">
        <v>9</v>
      </c>
      <c r="B604" s="1022" t="s">
        <v>630</v>
      </c>
      <c r="C604" s="1100">
        <v>190</v>
      </c>
      <c r="D604" s="1003">
        <v>839.1</v>
      </c>
      <c r="E604" s="1100">
        <v>1633484.64</v>
      </c>
      <c r="F604" s="1031">
        <v>653393856</v>
      </c>
      <c r="G604" s="1102">
        <v>28646000</v>
      </c>
      <c r="H604" s="1052">
        <v>1542</v>
      </c>
      <c r="I604" s="1124">
        <f t="shared" si="63"/>
        <v>400</v>
      </c>
      <c r="J604" s="1124">
        <v>1999.9999999999998</v>
      </c>
      <c r="K604" s="874">
        <f t="shared" si="65"/>
        <v>17.536742800348588</v>
      </c>
    </row>
    <row r="605" spans="1:11" s="358" customFormat="1" ht="17.100000000000001" customHeight="1" x14ac:dyDescent="0.25">
      <c r="A605" s="225">
        <v>10</v>
      </c>
      <c r="B605" s="297" t="s">
        <v>43</v>
      </c>
      <c r="C605" s="1100">
        <v>1</v>
      </c>
      <c r="D605" s="1003">
        <v>4.2</v>
      </c>
      <c r="E605" s="1102">
        <v>0</v>
      </c>
      <c r="F605" s="1100">
        <v>0</v>
      </c>
      <c r="G605" s="1102">
        <v>9000</v>
      </c>
      <c r="H605" s="1102">
        <v>0</v>
      </c>
      <c r="I605" s="874" t="e">
        <f t="shared" si="63"/>
        <v>#DIV/0!</v>
      </c>
      <c r="J605" s="874">
        <v>549.99999973437502</v>
      </c>
      <c r="K605" s="874" t="e">
        <f t="shared" si="65"/>
        <v>#DIV/0!</v>
      </c>
    </row>
    <row r="606" spans="1:11" s="358" customFormat="1" ht="17.100000000000001" customHeight="1" x14ac:dyDescent="0.25">
      <c r="A606" s="387">
        <v>11</v>
      </c>
      <c r="B606" s="297" t="s">
        <v>38</v>
      </c>
      <c r="C606" s="1100">
        <v>1</v>
      </c>
      <c r="D606" s="1003">
        <v>4</v>
      </c>
      <c r="E606" s="1102">
        <v>0</v>
      </c>
      <c r="F606" s="1100">
        <v>0</v>
      </c>
      <c r="G606" s="1102">
        <v>326000</v>
      </c>
      <c r="H606" s="1102">
        <v>214</v>
      </c>
      <c r="I606" s="874"/>
      <c r="J606" s="874"/>
      <c r="K606" s="874"/>
    </row>
    <row r="607" spans="1:11" s="358" customFormat="1" ht="17.100000000000001" customHeight="1" x14ac:dyDescent="0.25">
      <c r="A607" s="157"/>
      <c r="B607" s="64" t="s">
        <v>74</v>
      </c>
      <c r="C607" s="1100">
        <v>0</v>
      </c>
      <c r="D607" s="1100">
        <v>0</v>
      </c>
      <c r="E607" s="1100">
        <v>0</v>
      </c>
      <c r="F607" s="1100">
        <v>0</v>
      </c>
      <c r="G607" s="1100">
        <v>38746000</v>
      </c>
      <c r="H607" s="1100">
        <v>0</v>
      </c>
      <c r="I607" s="874"/>
      <c r="J607" s="874"/>
      <c r="K607" s="874"/>
    </row>
    <row r="608" spans="1:11" s="358" customFormat="1" ht="17.100000000000001" customHeight="1" x14ac:dyDescent="0.25">
      <c r="A608" s="157"/>
      <c r="B608" s="64" t="s">
        <v>48</v>
      </c>
      <c r="C608" s="1100">
        <v>0</v>
      </c>
      <c r="D608" s="1100">
        <v>0</v>
      </c>
      <c r="E608" s="1100">
        <v>0</v>
      </c>
      <c r="F608" s="1100">
        <v>0</v>
      </c>
      <c r="G608" s="1100">
        <v>31812000</v>
      </c>
      <c r="H608" s="1100">
        <v>0</v>
      </c>
      <c r="I608" s="874"/>
      <c r="J608" s="874"/>
      <c r="K608" s="874"/>
    </row>
    <row r="609" spans="1:11" s="358" customFormat="1" ht="17.100000000000001" customHeight="1" x14ac:dyDescent="0.25">
      <c r="A609" s="1223" t="s">
        <v>49</v>
      </c>
      <c r="B609" s="1224"/>
      <c r="C609" s="359">
        <f>SUM(C596:C608)</f>
        <v>579</v>
      </c>
      <c r="D609" s="359">
        <f t="shared" ref="D609:H609" si="66">SUM(D596:D608)</f>
        <v>3368.2872999999995</v>
      </c>
      <c r="E609" s="400">
        <f>SUM(E596:E608)</f>
        <v>5450627.1699999999</v>
      </c>
      <c r="F609" s="359">
        <f>SUM(F596:F608)</f>
        <v>5418047164.4610004</v>
      </c>
      <c r="G609" s="400">
        <f>SUM(G596:G608)</f>
        <v>545434000</v>
      </c>
      <c r="H609" s="359">
        <f t="shared" si="66"/>
        <v>22244</v>
      </c>
      <c r="I609" s="874"/>
      <c r="J609" s="874"/>
      <c r="K609" s="874"/>
    </row>
    <row r="610" spans="1:11" s="358" customFormat="1" ht="17.100000000000001" customHeight="1" x14ac:dyDescent="0.25">
      <c r="A610" s="379"/>
      <c r="B610" s="380"/>
      <c r="C610" s="380"/>
      <c r="D610" s="381"/>
      <c r="E610" s="381"/>
      <c r="F610" s="382"/>
      <c r="G610" s="389"/>
      <c r="H610" s="383"/>
      <c r="I610" s="874"/>
      <c r="J610" s="874"/>
      <c r="K610" s="874"/>
    </row>
    <row r="611" spans="1:11" s="358" customFormat="1" ht="17.100000000000001" customHeight="1" x14ac:dyDescent="0.25">
      <c r="A611" s="1217" t="s">
        <v>119</v>
      </c>
      <c r="B611" s="1217"/>
      <c r="C611" s="1217"/>
      <c r="D611" s="1217"/>
      <c r="E611" s="1217"/>
      <c r="F611" s="1217"/>
      <c r="G611" s="1217"/>
      <c r="H611" s="1217"/>
      <c r="I611" s="874"/>
      <c r="J611" s="874"/>
      <c r="K611" s="874"/>
    </row>
    <row r="612" spans="1:11" s="358" customFormat="1" ht="17.100000000000001" customHeight="1" x14ac:dyDescent="0.25">
      <c r="A612" s="1218" t="s">
        <v>181</v>
      </c>
      <c r="B612" s="1218" t="s">
        <v>3</v>
      </c>
      <c r="C612" s="1218" t="s">
        <v>4</v>
      </c>
      <c r="D612" s="360" t="s">
        <v>5</v>
      </c>
      <c r="E612" s="361" t="s">
        <v>6</v>
      </c>
      <c r="F612" s="362" t="s">
        <v>7</v>
      </c>
      <c r="G612" s="362" t="s">
        <v>8</v>
      </c>
      <c r="H612" s="361" t="s">
        <v>9</v>
      </c>
      <c r="I612" s="874"/>
      <c r="J612" s="874"/>
      <c r="K612" s="874"/>
    </row>
    <row r="613" spans="1:11" s="358" customFormat="1" ht="17.100000000000001" customHeight="1" x14ac:dyDescent="0.25">
      <c r="A613" s="1219"/>
      <c r="B613" s="1219"/>
      <c r="C613" s="1219"/>
      <c r="D613" s="325" t="s">
        <v>379</v>
      </c>
      <c r="E613" s="363" t="s">
        <v>633</v>
      </c>
      <c r="F613" s="364" t="s">
        <v>632</v>
      </c>
      <c r="G613" s="364" t="s">
        <v>432</v>
      </c>
      <c r="H613" s="326" t="s">
        <v>12</v>
      </c>
      <c r="I613" s="874"/>
      <c r="J613" s="874"/>
      <c r="K613" s="874"/>
    </row>
    <row r="614" spans="1:11" s="358" customFormat="1" ht="17.100000000000001" customHeight="1" x14ac:dyDescent="0.25">
      <c r="A614" s="157">
        <v>1</v>
      </c>
      <c r="B614" s="222" t="s">
        <v>143</v>
      </c>
      <c r="C614" s="1101">
        <v>45</v>
      </c>
      <c r="D614" s="1101">
        <v>1327.76</v>
      </c>
      <c r="E614" s="1101">
        <v>1550067</v>
      </c>
      <c r="F614" s="1101">
        <f>E614*I614</f>
        <v>1860080400</v>
      </c>
      <c r="G614" s="1101">
        <v>348729284</v>
      </c>
      <c r="H614" s="1101">
        <v>250</v>
      </c>
      <c r="I614" s="874">
        <v>1200</v>
      </c>
      <c r="J614" s="874">
        <v>1175</v>
      </c>
      <c r="K614" s="874">
        <f t="shared" si="65"/>
        <v>224.97691003034063</v>
      </c>
    </row>
    <row r="615" spans="1:11" s="358" customFormat="1" ht="17.100000000000001" customHeight="1" x14ac:dyDescent="0.25">
      <c r="A615" s="148">
        <v>2</v>
      </c>
      <c r="B615" s="181" t="s">
        <v>70</v>
      </c>
      <c r="C615" s="1101">
        <v>1</v>
      </c>
      <c r="D615" s="1101">
        <v>0.72</v>
      </c>
      <c r="E615" s="1102">
        <v>0</v>
      </c>
      <c r="F615" s="1100">
        <v>0</v>
      </c>
      <c r="G615" s="1103">
        <v>0</v>
      </c>
      <c r="H615" s="1101">
        <v>0</v>
      </c>
      <c r="I615" s="874" t="e">
        <f t="shared" si="63"/>
        <v>#DIV/0!</v>
      </c>
      <c r="J615" s="874" t="e">
        <v>#DIV/0!</v>
      </c>
      <c r="K615" s="874" t="e">
        <f t="shared" si="65"/>
        <v>#DIV/0!</v>
      </c>
    </row>
    <row r="616" spans="1:11" s="358" customFormat="1" ht="17.100000000000001" customHeight="1" x14ac:dyDescent="0.25">
      <c r="A616" s="148">
        <v>3</v>
      </c>
      <c r="B616" s="181" t="s">
        <v>62</v>
      </c>
      <c r="C616" s="1101">
        <v>14</v>
      </c>
      <c r="D616" s="1101">
        <v>15.37</v>
      </c>
      <c r="E616" s="1102">
        <v>8002</v>
      </c>
      <c r="F616" s="1100">
        <v>1560390</v>
      </c>
      <c r="G616" s="1103">
        <v>14507538</v>
      </c>
      <c r="H616" s="1101">
        <v>186</v>
      </c>
      <c r="I616" s="874">
        <f t="shared" si="63"/>
        <v>195</v>
      </c>
      <c r="J616" s="874">
        <v>185</v>
      </c>
      <c r="K616" s="874">
        <f t="shared" si="65"/>
        <v>1812.9890027493127</v>
      </c>
    </row>
    <row r="617" spans="1:11" s="358" customFormat="1" ht="17.100000000000001" customHeight="1" x14ac:dyDescent="0.25">
      <c r="A617" s="148">
        <v>4</v>
      </c>
      <c r="B617" s="181" t="s">
        <v>58</v>
      </c>
      <c r="C617" s="1101">
        <v>1</v>
      </c>
      <c r="D617" s="1101">
        <v>200</v>
      </c>
      <c r="E617" s="1102">
        <v>0</v>
      </c>
      <c r="F617" s="1100">
        <v>0</v>
      </c>
      <c r="G617" s="1103">
        <v>0</v>
      </c>
      <c r="H617" s="1101">
        <v>0</v>
      </c>
      <c r="I617" s="874" t="e">
        <f t="shared" si="63"/>
        <v>#DIV/0!</v>
      </c>
      <c r="J617" s="874" t="e">
        <v>#DIV/0!</v>
      </c>
      <c r="K617" s="874" t="e">
        <f t="shared" si="65"/>
        <v>#DIV/0!</v>
      </c>
    </row>
    <row r="618" spans="1:11" s="358" customFormat="1" ht="17.100000000000001" customHeight="1" x14ac:dyDescent="0.25">
      <c r="A618" s="148">
        <v>5</v>
      </c>
      <c r="B618" s="181" t="s">
        <v>64</v>
      </c>
      <c r="C618" s="1100">
        <v>0</v>
      </c>
      <c r="D618" s="1100">
        <v>0</v>
      </c>
      <c r="E618" s="1100">
        <v>0</v>
      </c>
      <c r="F618" s="1100">
        <v>0</v>
      </c>
      <c r="G618" s="1100">
        <v>0</v>
      </c>
      <c r="H618" s="1100">
        <v>0</v>
      </c>
      <c r="I618" s="874" t="e">
        <f t="shared" si="63"/>
        <v>#DIV/0!</v>
      </c>
      <c r="J618" s="874">
        <v>25.000010519769432</v>
      </c>
      <c r="K618" s="874" t="e">
        <f t="shared" si="65"/>
        <v>#DIV/0!</v>
      </c>
    </row>
    <row r="619" spans="1:11" s="358" customFormat="1" ht="17.100000000000001" customHeight="1" x14ac:dyDescent="0.25">
      <c r="A619" s="148"/>
      <c r="B619" s="181" t="s">
        <v>74</v>
      </c>
      <c r="C619" s="1100">
        <v>0</v>
      </c>
      <c r="D619" s="1100">
        <v>0</v>
      </c>
      <c r="E619" s="1100">
        <v>0</v>
      </c>
      <c r="F619" s="1100">
        <v>0</v>
      </c>
      <c r="G619" s="1100">
        <v>5913257</v>
      </c>
      <c r="H619" s="1100">
        <v>0</v>
      </c>
      <c r="I619" s="874"/>
      <c r="J619" s="874"/>
      <c r="K619" s="874"/>
    </row>
    <row r="620" spans="1:11" s="358" customFormat="1" ht="17.100000000000001" customHeight="1" x14ac:dyDescent="0.25">
      <c r="A620" s="181"/>
      <c r="B620" s="181" t="s">
        <v>48</v>
      </c>
      <c r="C620" s="1100">
        <v>0</v>
      </c>
      <c r="D620" s="1100">
        <v>0</v>
      </c>
      <c r="E620" s="1100">
        <v>0</v>
      </c>
      <c r="F620" s="1100">
        <v>0</v>
      </c>
      <c r="G620" s="1100">
        <v>139069619</v>
      </c>
      <c r="H620" s="1100">
        <v>0</v>
      </c>
      <c r="I620" s="874"/>
      <c r="J620" s="874"/>
      <c r="K620" s="874"/>
    </row>
    <row r="621" spans="1:11" s="358" customFormat="1" ht="17.100000000000001" customHeight="1" x14ac:dyDescent="0.25">
      <c r="A621" s="1228" t="s">
        <v>49</v>
      </c>
      <c r="B621" s="1229"/>
      <c r="C621" s="359">
        <f>SUM(C614:C620)</f>
        <v>61</v>
      </c>
      <c r="D621" s="359">
        <f t="shared" ref="D621:H621" si="67">SUM(D614:D620)</f>
        <v>1543.85</v>
      </c>
      <c r="E621" s="359">
        <f t="shared" si="67"/>
        <v>1558069</v>
      </c>
      <c r="F621" s="359">
        <f t="shared" si="67"/>
        <v>1861640790</v>
      </c>
      <c r="G621" s="400">
        <f>SUM(G614:G620)</f>
        <v>508219698</v>
      </c>
      <c r="H621" s="359">
        <f t="shared" si="67"/>
        <v>436</v>
      </c>
      <c r="I621" s="874"/>
      <c r="J621" s="874"/>
      <c r="K621" s="874"/>
    </row>
    <row r="622" spans="1:11" s="358" customFormat="1" ht="17.100000000000001" customHeight="1" x14ac:dyDescent="0.25">
      <c r="A622" s="379"/>
      <c r="B622" s="380"/>
      <c r="C622" s="380"/>
      <c r="D622" s="381"/>
      <c r="E622" s="381"/>
      <c r="F622" s="382"/>
      <c r="G622" s="382"/>
      <c r="H622" s="383"/>
      <c r="I622" s="874"/>
      <c r="J622" s="874"/>
      <c r="K622" s="874"/>
    </row>
    <row r="623" spans="1:11" s="358" customFormat="1" ht="17.100000000000001" customHeight="1" x14ac:dyDescent="0.25">
      <c r="A623" s="1217" t="s">
        <v>126</v>
      </c>
      <c r="B623" s="1217"/>
      <c r="C623" s="1217"/>
      <c r="D623" s="1217"/>
      <c r="E623" s="1217"/>
      <c r="F623" s="1217"/>
      <c r="G623" s="1217"/>
      <c r="H623" s="1217"/>
      <c r="I623" s="874"/>
      <c r="J623" s="874"/>
      <c r="K623" s="874"/>
    </row>
    <row r="624" spans="1:11" s="358" customFormat="1" ht="17.100000000000001" customHeight="1" x14ac:dyDescent="0.25">
      <c r="A624" s="1218" t="s">
        <v>181</v>
      </c>
      <c r="B624" s="1218" t="s">
        <v>3</v>
      </c>
      <c r="C624" s="1218" t="s">
        <v>4</v>
      </c>
      <c r="D624" s="360" t="s">
        <v>5</v>
      </c>
      <c r="E624" s="361" t="s">
        <v>6</v>
      </c>
      <c r="F624" s="362" t="s">
        <v>7</v>
      </c>
      <c r="G624" s="362" t="s">
        <v>8</v>
      </c>
      <c r="H624" s="361" t="s">
        <v>9</v>
      </c>
      <c r="I624" s="874"/>
      <c r="J624" s="874"/>
      <c r="K624" s="874"/>
    </row>
    <row r="625" spans="1:11" s="358" customFormat="1" ht="17.100000000000001" customHeight="1" x14ac:dyDescent="0.25">
      <c r="A625" s="1219"/>
      <c r="B625" s="1219"/>
      <c r="C625" s="1219"/>
      <c r="D625" s="325" t="s">
        <v>379</v>
      </c>
      <c r="E625" s="363" t="s">
        <v>633</v>
      </c>
      <c r="F625" s="364" t="s">
        <v>632</v>
      </c>
      <c r="G625" s="364" t="s">
        <v>432</v>
      </c>
      <c r="H625" s="326" t="s">
        <v>12</v>
      </c>
      <c r="I625" s="874"/>
      <c r="J625" s="874"/>
      <c r="K625" s="874"/>
    </row>
    <row r="626" spans="1:11" s="358" customFormat="1" ht="17.100000000000001" customHeight="1" x14ac:dyDescent="0.25">
      <c r="A626" s="225">
        <v>1</v>
      </c>
      <c r="B626" s="64" t="s">
        <v>71</v>
      </c>
      <c r="C626" s="1100">
        <v>133</v>
      </c>
      <c r="D626" s="1100">
        <v>147.77000000000001</v>
      </c>
      <c r="E626" s="1102">
        <v>336649.43</v>
      </c>
      <c r="F626" s="1107">
        <v>558853729.74250257</v>
      </c>
      <c r="G626" s="1102">
        <v>107727818</v>
      </c>
      <c r="H626" s="1102">
        <v>1500</v>
      </c>
      <c r="I626" s="874">
        <f t="shared" si="63"/>
        <v>1660.0465645894681</v>
      </c>
      <c r="J626" s="874">
        <v>1660.0465645894681</v>
      </c>
      <c r="K626" s="874">
        <f t="shared" si="65"/>
        <v>320.00000118817962</v>
      </c>
    </row>
    <row r="627" spans="1:11" s="358" customFormat="1" ht="17.100000000000001" customHeight="1" x14ac:dyDescent="0.25">
      <c r="A627" s="225">
        <v>2</v>
      </c>
      <c r="B627" s="64" t="s">
        <v>62</v>
      </c>
      <c r="C627" s="1100">
        <v>7</v>
      </c>
      <c r="D627" s="1100">
        <v>7</v>
      </c>
      <c r="E627" s="1102">
        <v>127840.57</v>
      </c>
      <c r="F627" s="1108">
        <v>23650505.450000003</v>
      </c>
      <c r="G627" s="1102">
        <v>4474420</v>
      </c>
      <c r="H627" s="1102">
        <v>30</v>
      </c>
      <c r="I627" s="874">
        <f t="shared" si="63"/>
        <v>185</v>
      </c>
      <c r="J627" s="874">
        <v>185</v>
      </c>
      <c r="K627" s="874">
        <f t="shared" si="65"/>
        <v>35.000000391112145</v>
      </c>
    </row>
    <row r="628" spans="1:11" s="358" customFormat="1" ht="17.100000000000001" customHeight="1" x14ac:dyDescent="0.25">
      <c r="A628" s="225">
        <v>3</v>
      </c>
      <c r="B628" s="64" t="s">
        <v>146</v>
      </c>
      <c r="C628" s="1100">
        <v>0</v>
      </c>
      <c r="D628" s="1100">
        <v>0</v>
      </c>
      <c r="E628" s="1100">
        <v>0</v>
      </c>
      <c r="F628" s="1059">
        <v>0</v>
      </c>
      <c r="G628" s="1100">
        <v>0</v>
      </c>
      <c r="H628" s="1102">
        <v>0</v>
      </c>
      <c r="I628" s="874" t="e">
        <f t="shared" si="63"/>
        <v>#DIV/0!</v>
      </c>
      <c r="J628" s="874" t="e">
        <v>#DIV/0!</v>
      </c>
      <c r="K628" s="874" t="e">
        <f t="shared" si="65"/>
        <v>#DIV/0!</v>
      </c>
    </row>
    <row r="629" spans="1:11" s="358" customFormat="1" ht="17.100000000000001" customHeight="1" x14ac:dyDescent="0.25">
      <c r="A629" s="225">
        <v>4</v>
      </c>
      <c r="B629" s="297" t="s">
        <v>45</v>
      </c>
      <c r="C629" s="1100">
        <v>35</v>
      </c>
      <c r="D629" s="1100">
        <v>515.1</v>
      </c>
      <c r="E629" s="1100">
        <v>333427</v>
      </c>
      <c r="F629" s="1109">
        <v>450126450</v>
      </c>
      <c r="G629" s="1100">
        <v>1153946</v>
      </c>
      <c r="H629" s="1102">
        <v>550</v>
      </c>
      <c r="I629" s="874">
        <f t="shared" si="63"/>
        <v>1350</v>
      </c>
      <c r="J629" s="874">
        <v>1350</v>
      </c>
      <c r="K629" s="874">
        <f t="shared" si="65"/>
        <v>3.4608654967954005</v>
      </c>
    </row>
    <row r="630" spans="1:11" s="358" customFormat="1" ht="17.100000000000001" customHeight="1" x14ac:dyDescent="0.25">
      <c r="A630" s="155"/>
      <c r="B630" s="181" t="s">
        <v>74</v>
      </c>
      <c r="C630" s="1100">
        <v>0</v>
      </c>
      <c r="D630" s="1100">
        <v>0</v>
      </c>
      <c r="E630" s="1100">
        <v>0</v>
      </c>
      <c r="F630" s="1100">
        <v>0</v>
      </c>
      <c r="G630" s="1100">
        <v>0</v>
      </c>
      <c r="H630" s="1100">
        <v>0</v>
      </c>
      <c r="I630" s="874"/>
      <c r="J630" s="874"/>
      <c r="K630" s="874"/>
    </row>
    <row r="631" spans="1:11" s="358" customFormat="1" ht="17.100000000000001" customHeight="1" x14ac:dyDescent="0.25">
      <c r="A631" s="155"/>
      <c r="B631" s="181" t="s">
        <v>48</v>
      </c>
      <c r="C631" s="1100">
        <v>0</v>
      </c>
      <c r="D631" s="1100">
        <v>0</v>
      </c>
      <c r="E631" s="1100">
        <v>0</v>
      </c>
      <c r="F631" s="1100">
        <v>0</v>
      </c>
      <c r="G631" s="1100">
        <v>0</v>
      </c>
      <c r="H631" s="1100">
        <v>0</v>
      </c>
      <c r="I631" s="874"/>
      <c r="J631" s="874"/>
      <c r="K631" s="874"/>
    </row>
    <row r="632" spans="1:11" s="358" customFormat="1" ht="17.100000000000001" customHeight="1" x14ac:dyDescent="0.25">
      <c r="A632" s="1225" t="s">
        <v>49</v>
      </c>
      <c r="B632" s="1226"/>
      <c r="C632" s="359">
        <f>SUM(C626:C631)</f>
        <v>175</v>
      </c>
      <c r="D632" s="359">
        <f t="shared" ref="D632:H632" si="68">SUM(D626:D631)</f>
        <v>669.87</v>
      </c>
      <c r="E632" s="359">
        <f t="shared" si="68"/>
        <v>797917</v>
      </c>
      <c r="F632" s="359">
        <f t="shared" si="68"/>
        <v>1032630685.1925026</v>
      </c>
      <c r="G632" s="359">
        <f t="shared" si="68"/>
        <v>113356184</v>
      </c>
      <c r="H632" s="798">
        <f t="shared" si="68"/>
        <v>2080</v>
      </c>
      <c r="I632" s="874"/>
      <c r="J632" s="874"/>
      <c r="K632" s="874"/>
    </row>
    <row r="633" spans="1:11" s="358" customFormat="1" ht="17.100000000000001" customHeight="1" x14ac:dyDescent="0.25">
      <c r="A633" s="367"/>
      <c r="B633" s="373"/>
      <c r="C633" s="373"/>
      <c r="D633" s="374"/>
      <c r="E633" s="374"/>
      <c r="F633" s="375"/>
      <c r="G633" s="375"/>
      <c r="H633" s="371"/>
      <c r="I633" s="874"/>
      <c r="J633" s="874"/>
      <c r="K633" s="874"/>
    </row>
    <row r="634" spans="1:11" s="358" customFormat="1" ht="17.100000000000001" customHeight="1" x14ac:dyDescent="0.25">
      <c r="A634" s="1217" t="s">
        <v>459</v>
      </c>
      <c r="B634" s="1217"/>
      <c r="C634" s="1217"/>
      <c r="D634" s="1217"/>
      <c r="E634" s="1217"/>
      <c r="F634" s="1217"/>
      <c r="G634" s="1217"/>
      <c r="H634" s="1217"/>
      <c r="I634" s="874"/>
      <c r="J634" s="874"/>
      <c r="K634" s="874"/>
    </row>
    <row r="635" spans="1:11" s="358" customFormat="1" ht="17.100000000000001" customHeight="1" x14ac:dyDescent="0.25">
      <c r="A635" s="1218" t="s">
        <v>181</v>
      </c>
      <c r="B635" s="1218" t="s">
        <v>3</v>
      </c>
      <c r="C635" s="1218" t="s">
        <v>4</v>
      </c>
      <c r="D635" s="360" t="s">
        <v>5</v>
      </c>
      <c r="E635" s="361" t="s">
        <v>6</v>
      </c>
      <c r="F635" s="362" t="s">
        <v>7</v>
      </c>
      <c r="G635" s="362" t="s">
        <v>8</v>
      </c>
      <c r="H635" s="361" t="s">
        <v>9</v>
      </c>
      <c r="I635" s="874"/>
      <c r="J635" s="874"/>
      <c r="K635" s="874"/>
    </row>
    <row r="636" spans="1:11" s="358" customFormat="1" ht="17.100000000000001" customHeight="1" x14ac:dyDescent="0.25">
      <c r="A636" s="1219"/>
      <c r="B636" s="1219"/>
      <c r="C636" s="1219"/>
      <c r="D636" s="325" t="s">
        <v>379</v>
      </c>
      <c r="E636" s="363" t="s">
        <v>633</v>
      </c>
      <c r="F636" s="1112" t="s">
        <v>632</v>
      </c>
      <c r="G636" s="1112" t="s">
        <v>432</v>
      </c>
      <c r="H636" s="326" t="s">
        <v>12</v>
      </c>
      <c r="I636" s="874"/>
      <c r="J636" s="874"/>
      <c r="K636" s="874"/>
    </row>
    <row r="637" spans="1:11" s="358" customFormat="1" ht="17.100000000000001" customHeight="1" x14ac:dyDescent="0.25">
      <c r="A637" s="225">
        <v>1</v>
      </c>
      <c r="B637" s="64" t="s">
        <v>62</v>
      </c>
      <c r="C637" s="1096">
        <v>168</v>
      </c>
      <c r="D637" s="1096">
        <v>172.93</v>
      </c>
      <c r="E637" s="1096">
        <v>5085408</v>
      </c>
      <c r="F637" s="1097">
        <v>940800480</v>
      </c>
      <c r="G637" s="1098">
        <v>311095674.80000001</v>
      </c>
      <c r="H637" s="1098">
        <v>850</v>
      </c>
      <c r="I637" s="874">
        <f t="shared" si="63"/>
        <v>185</v>
      </c>
      <c r="J637" s="874">
        <v>180</v>
      </c>
      <c r="K637" s="874">
        <f t="shared" si="65"/>
        <v>61.1741820518629</v>
      </c>
    </row>
    <row r="638" spans="1:11" s="358" customFormat="1" ht="17.100000000000001" customHeight="1" x14ac:dyDescent="0.25">
      <c r="A638" s="387">
        <v>2</v>
      </c>
      <c r="B638" s="416" t="s">
        <v>70</v>
      </c>
      <c r="C638" s="1097">
        <v>74</v>
      </c>
      <c r="D638" s="1097">
        <v>550.87</v>
      </c>
      <c r="E638" s="1097">
        <v>61762</v>
      </c>
      <c r="F638" s="1097">
        <v>46321500</v>
      </c>
      <c r="G638" s="1098">
        <v>74285165.200000003</v>
      </c>
      <c r="H638" s="1098">
        <v>250</v>
      </c>
      <c r="I638" s="874">
        <f t="shared" si="63"/>
        <v>750</v>
      </c>
      <c r="J638" s="874">
        <v>750</v>
      </c>
      <c r="K638" s="874">
        <f t="shared" si="65"/>
        <v>1202.7648910333214</v>
      </c>
    </row>
    <row r="639" spans="1:11" s="358" customFormat="1" ht="17.100000000000001" customHeight="1" x14ac:dyDescent="0.25">
      <c r="A639" s="148">
        <v>3</v>
      </c>
      <c r="B639" s="181" t="s">
        <v>54</v>
      </c>
      <c r="C639" s="1097">
        <v>1</v>
      </c>
      <c r="D639" s="1097">
        <v>0.71</v>
      </c>
      <c r="E639" s="1097">
        <v>30.7</v>
      </c>
      <c r="F639" s="1097">
        <v>27630</v>
      </c>
      <c r="G639" s="1098">
        <v>40000</v>
      </c>
      <c r="H639" s="1098">
        <v>10</v>
      </c>
      <c r="I639" s="874">
        <f t="shared" si="63"/>
        <v>900</v>
      </c>
      <c r="J639" s="874" t="e">
        <v>#DIV/0!</v>
      </c>
      <c r="K639" s="874">
        <f t="shared" si="65"/>
        <v>1302.9315960912052</v>
      </c>
    </row>
    <row r="640" spans="1:11" s="358" customFormat="1" ht="17.100000000000001" customHeight="1" x14ac:dyDescent="0.25">
      <c r="A640" s="148">
        <v>4</v>
      </c>
      <c r="B640" s="181" t="s">
        <v>63</v>
      </c>
      <c r="C640" s="1097">
        <v>2</v>
      </c>
      <c r="D640" s="1097">
        <v>965.94</v>
      </c>
      <c r="E640" s="1097">
        <v>0</v>
      </c>
      <c r="F640" s="1094">
        <v>0</v>
      </c>
      <c r="G640" s="1094">
        <v>0</v>
      </c>
      <c r="H640" s="1096">
        <v>0</v>
      </c>
      <c r="I640" s="874" t="e">
        <f t="shared" si="63"/>
        <v>#DIV/0!</v>
      </c>
      <c r="J640" s="884" t="e">
        <v>#DIV/0!</v>
      </c>
      <c r="K640" s="874" t="e">
        <f t="shared" si="65"/>
        <v>#DIV/0!</v>
      </c>
    </row>
    <row r="641" spans="1:11" s="358" customFormat="1" ht="17.100000000000001" customHeight="1" x14ac:dyDescent="0.25">
      <c r="A641" s="148">
        <v>5</v>
      </c>
      <c r="B641" s="181" t="s">
        <v>389</v>
      </c>
      <c r="C641" s="1097">
        <v>11</v>
      </c>
      <c r="D641" s="1097">
        <v>367.7</v>
      </c>
      <c r="E641" s="1097">
        <v>295051</v>
      </c>
      <c r="F641" s="1097">
        <v>162278050</v>
      </c>
      <c r="G641" s="1098">
        <v>25793089</v>
      </c>
      <c r="H641" s="1098">
        <v>50</v>
      </c>
      <c r="I641" s="874">
        <f t="shared" si="63"/>
        <v>550</v>
      </c>
      <c r="J641" s="874">
        <v>540</v>
      </c>
      <c r="K641" s="874">
        <f t="shared" si="65"/>
        <v>87.419086869727607</v>
      </c>
    </row>
    <row r="642" spans="1:11" s="358" customFormat="1" ht="17.100000000000001" customHeight="1" x14ac:dyDescent="0.25">
      <c r="A642" s="148">
        <v>6</v>
      </c>
      <c r="B642" s="181" t="s">
        <v>650</v>
      </c>
      <c r="C642" s="1097">
        <v>4</v>
      </c>
      <c r="D642" s="1097">
        <v>19.170000000000002</v>
      </c>
      <c r="E642" s="1097">
        <v>0</v>
      </c>
      <c r="F642" s="1094">
        <v>0</v>
      </c>
      <c r="G642" s="1097">
        <v>112997</v>
      </c>
      <c r="H642" s="1096">
        <v>20</v>
      </c>
      <c r="I642" s="874"/>
      <c r="J642" s="874"/>
      <c r="K642" s="874"/>
    </row>
    <row r="643" spans="1:11" s="418" customFormat="1" ht="17.100000000000001" customHeight="1" x14ac:dyDescent="0.25">
      <c r="A643" s="202">
        <v>7</v>
      </c>
      <c r="B643" s="655" t="s">
        <v>53</v>
      </c>
      <c r="C643" s="1097">
        <v>0</v>
      </c>
      <c r="D643" s="1097">
        <v>0</v>
      </c>
      <c r="E643" s="1097">
        <v>0</v>
      </c>
      <c r="F643" s="1097">
        <v>0</v>
      </c>
      <c r="G643" s="1097">
        <v>0</v>
      </c>
      <c r="H643" s="1097">
        <v>0</v>
      </c>
      <c r="I643" s="874"/>
      <c r="J643" s="874"/>
      <c r="K643" s="884"/>
    </row>
    <row r="644" spans="1:11" s="358" customFormat="1" ht="17.100000000000001" customHeight="1" x14ac:dyDescent="0.3">
      <c r="A644" s="148">
        <v>8</v>
      </c>
      <c r="B644" s="181" t="s">
        <v>27</v>
      </c>
      <c r="C644" s="1110">
        <v>1</v>
      </c>
      <c r="D644" s="1111">
        <v>5</v>
      </c>
      <c r="E644" s="1097">
        <v>0</v>
      </c>
      <c r="F644" s="1097">
        <v>0</v>
      </c>
      <c r="G644" s="1097">
        <v>0</v>
      </c>
      <c r="H644" s="1097">
        <v>0</v>
      </c>
      <c r="I644" s="874"/>
      <c r="J644" s="874"/>
      <c r="K644" s="874"/>
    </row>
    <row r="645" spans="1:11" s="358" customFormat="1" ht="17.100000000000001" customHeight="1" x14ac:dyDescent="0.25">
      <c r="A645" s="148"/>
      <c r="B645" s="181" t="s">
        <v>74</v>
      </c>
      <c r="C645" s="1097">
        <v>0</v>
      </c>
      <c r="D645" s="1097">
        <v>0</v>
      </c>
      <c r="E645" s="1097">
        <v>0</v>
      </c>
      <c r="F645" s="1097">
        <v>0</v>
      </c>
      <c r="G645" s="1097">
        <v>0</v>
      </c>
      <c r="H645" s="1097">
        <v>0</v>
      </c>
      <c r="I645" s="874"/>
      <c r="J645" s="874"/>
      <c r="K645" s="874"/>
    </row>
    <row r="646" spans="1:11" s="358" customFormat="1" ht="17.100000000000001" customHeight="1" x14ac:dyDescent="0.25">
      <c r="A646" s="225"/>
      <c r="B646" s="330" t="s">
        <v>48</v>
      </c>
      <c r="C646" s="1097">
        <v>0</v>
      </c>
      <c r="D646" s="1097">
        <v>0</v>
      </c>
      <c r="E646" s="1097">
        <v>0</v>
      </c>
      <c r="F646" s="1097">
        <v>0</v>
      </c>
      <c r="G646" s="1097">
        <v>0</v>
      </c>
      <c r="H646" s="1097">
        <v>0</v>
      </c>
      <c r="I646" s="874"/>
      <c r="J646" s="874"/>
      <c r="K646" s="874"/>
    </row>
    <row r="647" spans="1:11" s="358" customFormat="1" ht="17.100000000000001" customHeight="1" x14ac:dyDescent="0.25">
      <c r="A647" s="1225" t="s">
        <v>49</v>
      </c>
      <c r="B647" s="1226"/>
      <c r="C647" s="359">
        <f>SUM(C637:C646)</f>
        <v>261</v>
      </c>
      <c r="D647" s="359">
        <f t="shared" ref="D647:H647" si="69">SUM(D637:D646)</f>
        <v>2082.3200000000002</v>
      </c>
      <c r="E647" s="359">
        <f t="shared" si="69"/>
        <v>5442251.7000000002</v>
      </c>
      <c r="F647" s="359">
        <f>SUM(F637:F646)</f>
        <v>1149427660</v>
      </c>
      <c r="G647" s="359">
        <f>SUM(G637:G646)</f>
        <v>411326926</v>
      </c>
      <c r="H647" s="359">
        <f t="shared" si="69"/>
        <v>1180</v>
      </c>
      <c r="I647" s="874"/>
      <c r="J647" s="874"/>
      <c r="K647" s="874"/>
    </row>
    <row r="648" spans="1:11" s="358" customFormat="1" ht="17.100000000000001" customHeight="1" x14ac:dyDescent="0.25">
      <c r="A648" s="367"/>
      <c r="B648" s="373"/>
      <c r="C648" s="373"/>
      <c r="D648" s="374"/>
      <c r="E648" s="374"/>
      <c r="F648" s="375"/>
      <c r="G648" s="375"/>
      <c r="H648" s="371"/>
      <c r="I648" s="874"/>
      <c r="J648" s="874"/>
      <c r="K648" s="874"/>
    </row>
    <row r="649" spans="1:11" s="418" customFormat="1" ht="17.100000000000001" customHeight="1" x14ac:dyDescent="0.25">
      <c r="A649" s="1230" t="s">
        <v>98</v>
      </c>
      <c r="B649" s="1230"/>
      <c r="C649" s="1230"/>
      <c r="D649" s="1230"/>
      <c r="E649" s="1230"/>
      <c r="F649" s="1230"/>
      <c r="G649" s="1230"/>
      <c r="H649" s="1230"/>
      <c r="I649" s="884"/>
      <c r="J649" s="874"/>
      <c r="K649" s="884"/>
    </row>
    <row r="650" spans="1:11" s="358" customFormat="1" ht="17.100000000000001" customHeight="1" x14ac:dyDescent="0.25">
      <c r="A650" s="1218" t="s">
        <v>181</v>
      </c>
      <c r="B650" s="1218" t="s">
        <v>3</v>
      </c>
      <c r="C650" s="1218" t="s">
        <v>4</v>
      </c>
      <c r="D650" s="360" t="s">
        <v>5</v>
      </c>
      <c r="E650" s="361" t="s">
        <v>6</v>
      </c>
      <c r="F650" s="362" t="s">
        <v>7</v>
      </c>
      <c r="G650" s="362" t="s">
        <v>8</v>
      </c>
      <c r="H650" s="361" t="s">
        <v>9</v>
      </c>
      <c r="I650" s="874"/>
      <c r="J650" s="874"/>
      <c r="K650" s="874"/>
    </row>
    <row r="651" spans="1:11" s="358" customFormat="1" ht="17.100000000000001" customHeight="1" x14ac:dyDescent="0.25">
      <c r="A651" s="1219"/>
      <c r="B651" s="1227"/>
      <c r="C651" s="1227"/>
      <c r="D651" s="1007" t="s">
        <v>379</v>
      </c>
      <c r="E651" s="363" t="s">
        <v>633</v>
      </c>
      <c r="F651" s="1008" t="s">
        <v>632</v>
      </c>
      <c r="G651" s="1008" t="s">
        <v>432</v>
      </c>
      <c r="H651" s="363" t="s">
        <v>12</v>
      </c>
      <c r="I651" s="874"/>
      <c r="J651" s="874"/>
      <c r="K651" s="874"/>
    </row>
    <row r="652" spans="1:11" s="358" customFormat="1" ht="17.100000000000001" customHeight="1" x14ac:dyDescent="0.25">
      <c r="A652" s="1010">
        <v>1</v>
      </c>
      <c r="B652" s="1002" t="s">
        <v>61</v>
      </c>
      <c r="C652" s="1031">
        <v>41</v>
      </c>
      <c r="D652" s="1031">
        <v>69.11</v>
      </c>
      <c r="E652" s="1031">
        <v>72149.929999999993</v>
      </c>
      <c r="F652" s="1031">
        <v>127077270.5</v>
      </c>
      <c r="G652" s="1031">
        <v>18928061</v>
      </c>
      <c r="H652" s="1031">
        <v>75</v>
      </c>
      <c r="I652" s="874">
        <f t="shared" ref="I652:I712" si="70">F652/E652</f>
        <v>1761.2944392323043</v>
      </c>
      <c r="J652" s="874">
        <v>1799.2295304994864</v>
      </c>
      <c r="K652" s="874">
        <f t="shared" si="65"/>
        <v>262.34344232905011</v>
      </c>
    </row>
    <row r="653" spans="1:11" s="358" customFormat="1" ht="17.100000000000001" customHeight="1" x14ac:dyDescent="0.25">
      <c r="A653" s="1010">
        <v>2</v>
      </c>
      <c r="B653" s="1002" t="s">
        <v>39</v>
      </c>
      <c r="C653" s="1100">
        <v>0</v>
      </c>
      <c r="D653" s="1100">
        <v>0</v>
      </c>
      <c r="E653" s="1100">
        <v>0</v>
      </c>
      <c r="F653" s="1100">
        <v>0</v>
      </c>
      <c r="G653" s="1100">
        <v>0</v>
      </c>
      <c r="H653" s="1100">
        <v>0</v>
      </c>
      <c r="I653" s="874" t="e">
        <f t="shared" si="70"/>
        <v>#DIV/0!</v>
      </c>
      <c r="J653" s="874" t="e">
        <v>#DIV/0!</v>
      </c>
      <c r="K653" s="874" t="e">
        <f t="shared" si="65"/>
        <v>#DIV/0!</v>
      </c>
    </row>
    <row r="654" spans="1:11" s="358" customFormat="1" ht="17.100000000000001" customHeight="1" x14ac:dyDescent="0.25">
      <c r="A654" s="1010">
        <v>3</v>
      </c>
      <c r="B654" s="1002" t="s">
        <v>67</v>
      </c>
      <c r="C654" s="1100">
        <v>3</v>
      </c>
      <c r="D654" s="1037">
        <v>4</v>
      </c>
      <c r="E654" s="1102">
        <v>1653.79</v>
      </c>
      <c r="F654" s="1100">
        <v>322489.05</v>
      </c>
      <c r="G654" s="1102">
        <v>33318</v>
      </c>
      <c r="H654" s="1102">
        <v>15</v>
      </c>
      <c r="I654" s="874">
        <f t="shared" si="70"/>
        <v>195</v>
      </c>
      <c r="J654" s="874">
        <v>200</v>
      </c>
      <c r="K654" s="874"/>
    </row>
    <row r="655" spans="1:11" s="358" customFormat="1" ht="17.100000000000001" customHeight="1" x14ac:dyDescent="0.25">
      <c r="A655" s="1010">
        <v>4</v>
      </c>
      <c r="B655" s="1009" t="s">
        <v>62</v>
      </c>
      <c r="C655" s="1100">
        <v>0</v>
      </c>
      <c r="D655" s="1037">
        <v>0</v>
      </c>
      <c r="E655" s="1102">
        <v>0</v>
      </c>
      <c r="F655" s="1100">
        <v>0</v>
      </c>
      <c r="G655" s="1102">
        <v>0</v>
      </c>
      <c r="H655" s="1102">
        <v>0</v>
      </c>
      <c r="I655" s="874" t="e">
        <f t="shared" si="70"/>
        <v>#DIV/0!</v>
      </c>
      <c r="J655" s="874" t="e">
        <v>#DIV/0!</v>
      </c>
      <c r="K655" s="874" t="e">
        <f t="shared" si="65"/>
        <v>#DIV/0!</v>
      </c>
    </row>
    <row r="656" spans="1:11" s="358" customFormat="1" ht="17.100000000000001" customHeight="1" x14ac:dyDescent="0.25">
      <c r="A656" s="1010">
        <v>5</v>
      </c>
      <c r="B656" s="1004" t="s">
        <v>58</v>
      </c>
      <c r="C656" s="1100">
        <v>0</v>
      </c>
      <c r="D656" s="1037">
        <v>0</v>
      </c>
      <c r="E656" s="1102">
        <v>0</v>
      </c>
      <c r="F656" s="1100">
        <v>0</v>
      </c>
      <c r="G656" s="1102">
        <v>0</v>
      </c>
      <c r="H656" s="1102">
        <v>0</v>
      </c>
      <c r="I656" s="874" t="e">
        <f t="shared" si="70"/>
        <v>#DIV/0!</v>
      </c>
      <c r="J656" s="874" t="e">
        <v>#DIV/0!</v>
      </c>
      <c r="K656" s="874" t="e">
        <f t="shared" si="65"/>
        <v>#DIV/0!</v>
      </c>
    </row>
    <row r="657" spans="1:21" s="358" customFormat="1" ht="17.100000000000001" customHeight="1" x14ac:dyDescent="0.25">
      <c r="A657" s="1010">
        <v>6</v>
      </c>
      <c r="B657" s="1004" t="s">
        <v>401</v>
      </c>
      <c r="C657" s="1100">
        <v>14</v>
      </c>
      <c r="D657" s="1003">
        <v>920.07</v>
      </c>
      <c r="E657" s="1102">
        <v>32386</v>
      </c>
      <c r="F657" s="1100">
        <v>45340400</v>
      </c>
      <c r="G657" s="1102">
        <v>8926952</v>
      </c>
      <c r="H657" s="1102">
        <v>40</v>
      </c>
      <c r="I657" s="874">
        <f t="shared" si="70"/>
        <v>1400</v>
      </c>
      <c r="J657" s="874">
        <v>1450</v>
      </c>
      <c r="K657" s="874">
        <f t="shared" ref="K657:K717" si="71">G657/E657</f>
        <v>275.64231458037426</v>
      </c>
    </row>
    <row r="658" spans="1:21" s="358" customFormat="1" ht="17.100000000000001" customHeight="1" x14ac:dyDescent="0.25">
      <c r="A658" s="1010">
        <v>7</v>
      </c>
      <c r="B658" s="1009" t="s">
        <v>45</v>
      </c>
      <c r="C658" s="1100">
        <v>5</v>
      </c>
      <c r="D658" s="1003">
        <v>0</v>
      </c>
      <c r="E658" s="1102">
        <v>26963.7</v>
      </c>
      <c r="F658" s="1100">
        <v>49881568.5</v>
      </c>
      <c r="G658" s="1102">
        <v>3266104</v>
      </c>
      <c r="H658" s="1102">
        <v>15</v>
      </c>
      <c r="I658" s="874">
        <f t="shared" si="70"/>
        <v>1849.9526585743054</v>
      </c>
      <c r="J658" s="874">
        <v>1800</v>
      </c>
      <c r="K658" s="874">
        <f t="shared" si="71"/>
        <v>121.12966692256626</v>
      </c>
    </row>
    <row r="659" spans="1:21" s="358" customFormat="1" ht="17.100000000000001" customHeight="1" x14ac:dyDescent="0.25">
      <c r="A659" s="1010">
        <v>8</v>
      </c>
      <c r="B659" s="1004" t="s">
        <v>26</v>
      </c>
      <c r="C659" s="1100">
        <v>20</v>
      </c>
      <c r="D659" s="1003">
        <v>14.3</v>
      </c>
      <c r="E659" s="1102">
        <v>58263.7</v>
      </c>
      <c r="F659" s="1100">
        <f>E659*I659</f>
        <v>104874660</v>
      </c>
      <c r="G659" s="1102">
        <v>5029884</v>
      </c>
      <c r="H659" s="1102">
        <v>60</v>
      </c>
      <c r="I659" s="1124">
        <v>1800</v>
      </c>
      <c r="J659" s="1124">
        <v>586.72724914662285</v>
      </c>
      <c r="K659" s="874">
        <f t="shared" si="71"/>
        <v>86.329635776649965</v>
      </c>
    </row>
    <row r="660" spans="1:21" s="358" customFormat="1" ht="17.100000000000001" customHeight="1" x14ac:dyDescent="0.25">
      <c r="A660" s="1010">
        <v>9</v>
      </c>
      <c r="B660" s="1004" t="s">
        <v>40</v>
      </c>
      <c r="C660" s="1100">
        <v>10</v>
      </c>
      <c r="D660" s="1003">
        <v>14.3</v>
      </c>
      <c r="E660" s="1102">
        <v>33838.01</v>
      </c>
      <c r="F660" s="1100">
        <v>16411434.9</v>
      </c>
      <c r="G660" s="1102">
        <v>3788571</v>
      </c>
      <c r="H660" s="1102">
        <v>20</v>
      </c>
      <c r="I660" s="1124">
        <f t="shared" si="70"/>
        <v>485.00000147762825</v>
      </c>
      <c r="J660" s="1124">
        <v>2250</v>
      </c>
      <c r="K660" s="874">
        <f t="shared" si="71"/>
        <v>111.96199185472194</v>
      </c>
    </row>
    <row r="661" spans="1:21" s="358" customFormat="1" ht="17.100000000000001" customHeight="1" x14ac:dyDescent="0.25">
      <c r="A661" s="1010">
        <v>10</v>
      </c>
      <c r="B661" s="1009" t="s">
        <v>57</v>
      </c>
      <c r="C661" s="1054">
        <v>1</v>
      </c>
      <c r="D661" s="1054">
        <v>2.2999999999999998</v>
      </c>
      <c r="E661" s="1054">
        <v>9139</v>
      </c>
      <c r="F661" s="1054">
        <v>19648850</v>
      </c>
      <c r="G661" s="1054">
        <v>2675844</v>
      </c>
      <c r="H661" s="1054">
        <v>5</v>
      </c>
      <c r="I661" s="874">
        <f t="shared" si="70"/>
        <v>2150</v>
      </c>
      <c r="J661" s="874" t="e">
        <v>#DIV/0!</v>
      </c>
      <c r="K661" s="874">
        <f t="shared" si="71"/>
        <v>292.79395995185467</v>
      </c>
    </row>
    <row r="662" spans="1:21" s="358" customFormat="1" ht="17.100000000000001" customHeight="1" x14ac:dyDescent="0.25">
      <c r="A662" s="1010"/>
      <c r="B662" s="1004" t="s">
        <v>74</v>
      </c>
      <c r="C662" s="1100">
        <v>0</v>
      </c>
      <c r="D662" s="1100">
        <v>0</v>
      </c>
      <c r="E662" s="1100">
        <v>0</v>
      </c>
      <c r="F662" s="1100">
        <v>0</v>
      </c>
      <c r="G662" s="1102">
        <v>11259000</v>
      </c>
      <c r="H662" s="1100">
        <v>0</v>
      </c>
      <c r="I662" s="874"/>
      <c r="J662" s="874"/>
      <c r="K662" s="874"/>
    </row>
    <row r="663" spans="1:21" s="358" customFormat="1" ht="17.100000000000001" customHeight="1" x14ac:dyDescent="0.25">
      <c r="A663" s="1010"/>
      <c r="B663" s="1004" t="s">
        <v>48</v>
      </c>
      <c r="C663" s="1100">
        <v>0</v>
      </c>
      <c r="D663" s="1100">
        <v>0</v>
      </c>
      <c r="E663" s="1100">
        <v>0</v>
      </c>
      <c r="F663" s="1100">
        <v>0</v>
      </c>
      <c r="G663" s="1102">
        <v>232171283</v>
      </c>
      <c r="H663" s="1100">
        <v>0</v>
      </c>
      <c r="I663" s="874"/>
      <c r="J663" s="874"/>
      <c r="K663" s="874"/>
    </row>
    <row r="664" spans="1:21" s="358" customFormat="1" ht="17.100000000000001" customHeight="1" x14ac:dyDescent="0.25">
      <c r="A664" s="1223" t="s">
        <v>49</v>
      </c>
      <c r="B664" s="1226"/>
      <c r="C664" s="1001">
        <f>SUM(C652:C663)</f>
        <v>94</v>
      </c>
      <c r="D664" s="1001">
        <f t="shared" ref="D664" si="72">SUM(D652:D663)</f>
        <v>1024.08</v>
      </c>
      <c r="E664" s="1012">
        <f>SUM(E652:E663)</f>
        <v>234394.13</v>
      </c>
      <c r="F664" s="1001">
        <f>SUM(F652:F663)</f>
        <v>363556672.94999999</v>
      </c>
      <c r="G664" s="1012">
        <f>SUM(G652:G663)</f>
        <v>286079017</v>
      </c>
      <c r="H664" s="1012">
        <f>SUM(H652:H663)</f>
        <v>230</v>
      </c>
      <c r="I664" s="874"/>
      <c r="J664" s="874"/>
      <c r="K664" s="874"/>
    </row>
    <row r="665" spans="1:21" s="358" customFormat="1" ht="17.100000000000001" customHeight="1" x14ac:dyDescent="0.25">
      <c r="A665" s="377"/>
      <c r="B665" s="377"/>
      <c r="C665" s="377"/>
      <c r="D665" s="377"/>
      <c r="E665" s="377"/>
      <c r="F665" s="377"/>
      <c r="G665" s="377"/>
      <c r="H665" s="377"/>
      <c r="I665" s="874"/>
      <c r="J665" s="874"/>
      <c r="K665" s="874"/>
    </row>
    <row r="666" spans="1:21" s="418" customFormat="1" ht="17.100000000000001" customHeight="1" x14ac:dyDescent="0.25">
      <c r="A666" s="377"/>
      <c r="B666" s="377"/>
      <c r="C666" s="377"/>
      <c r="D666" s="377"/>
      <c r="E666" s="377"/>
      <c r="F666" s="377"/>
      <c r="G666" s="377"/>
      <c r="H666" s="377"/>
      <c r="I666" s="874"/>
      <c r="J666" s="874"/>
      <c r="K666" s="874"/>
      <c r="L666" s="358"/>
      <c r="M666" s="358"/>
      <c r="N666" s="358"/>
      <c r="O666" s="358"/>
      <c r="P666" s="358"/>
      <c r="Q666" s="358"/>
      <c r="R666" s="358"/>
      <c r="S666" s="358"/>
      <c r="T666" s="358"/>
      <c r="U666" s="358"/>
    </row>
    <row r="667" spans="1:21" s="418" customFormat="1" ht="17.100000000000001" customHeight="1" x14ac:dyDescent="0.25">
      <c r="A667" s="1247" t="s">
        <v>124</v>
      </c>
      <c r="B667" s="1247"/>
      <c r="C667" s="1247"/>
      <c r="D667" s="1247"/>
      <c r="E667" s="1247"/>
      <c r="F667" s="1247"/>
      <c r="G667" s="1247"/>
      <c r="H667" s="1247"/>
      <c r="I667" s="874"/>
      <c r="J667" s="874"/>
      <c r="K667" s="874"/>
      <c r="L667" s="358"/>
      <c r="M667" s="358"/>
      <c r="N667" s="358"/>
      <c r="O667" s="358"/>
      <c r="P667" s="358"/>
      <c r="Q667" s="358"/>
      <c r="R667" s="358"/>
      <c r="S667" s="358"/>
      <c r="T667" s="358"/>
      <c r="U667" s="358"/>
    </row>
    <row r="668" spans="1:21" s="418" customFormat="1" ht="17.100000000000001" customHeight="1" x14ac:dyDescent="0.25">
      <c r="A668" s="1218" t="s">
        <v>181</v>
      </c>
      <c r="B668" s="1218" t="s">
        <v>3</v>
      </c>
      <c r="C668" s="1218" t="s">
        <v>4</v>
      </c>
      <c r="D668" s="360" t="s">
        <v>5</v>
      </c>
      <c r="E668" s="361" t="s">
        <v>6</v>
      </c>
      <c r="F668" s="362" t="s">
        <v>7</v>
      </c>
      <c r="G668" s="362" t="s">
        <v>8</v>
      </c>
      <c r="H668" s="361" t="s">
        <v>9</v>
      </c>
      <c r="I668" s="874"/>
      <c r="J668" s="874"/>
      <c r="K668" s="874"/>
      <c r="L668" s="358"/>
      <c r="M668" s="358"/>
      <c r="N668" s="358"/>
      <c r="O668" s="358"/>
      <c r="P668" s="358"/>
      <c r="Q668" s="358"/>
      <c r="R668" s="358"/>
      <c r="S668" s="358"/>
      <c r="T668" s="358"/>
      <c r="U668" s="358"/>
    </row>
    <row r="669" spans="1:21" s="418" customFormat="1" ht="17.100000000000001" customHeight="1" x14ac:dyDescent="0.25">
      <c r="A669" s="1219"/>
      <c r="B669" s="1219"/>
      <c r="C669" s="1219"/>
      <c r="D669" s="325" t="s">
        <v>379</v>
      </c>
      <c r="E669" s="363" t="s">
        <v>633</v>
      </c>
      <c r="F669" s="364" t="s">
        <v>632</v>
      </c>
      <c r="G669" s="364" t="s">
        <v>432</v>
      </c>
      <c r="H669" s="326" t="s">
        <v>12</v>
      </c>
      <c r="I669" s="874"/>
      <c r="J669" s="874"/>
      <c r="K669" s="874"/>
      <c r="L669" s="358"/>
      <c r="M669" s="358"/>
      <c r="N669" s="358"/>
      <c r="O669" s="358"/>
      <c r="P669" s="358"/>
      <c r="Q669" s="358"/>
      <c r="R669" s="358"/>
      <c r="S669" s="358"/>
      <c r="T669" s="358"/>
      <c r="U669" s="358"/>
    </row>
    <row r="670" spans="1:21" s="418" customFormat="1" ht="17.100000000000001" customHeight="1" x14ac:dyDescent="0.25">
      <c r="A670" s="155">
        <v>1</v>
      </c>
      <c r="B670" s="64" t="s">
        <v>145</v>
      </c>
      <c r="C670" s="1100">
        <v>128</v>
      </c>
      <c r="D670" s="1100">
        <v>128.04</v>
      </c>
      <c r="E670" s="1100">
        <v>2374568.9700000002</v>
      </c>
      <c r="F670" s="1100">
        <v>463040949.19999999</v>
      </c>
      <c r="G670" s="1100">
        <v>82298757.099999994</v>
      </c>
      <c r="H670" s="1100">
        <v>850</v>
      </c>
      <c r="I670" s="1124">
        <f t="shared" si="70"/>
        <v>195.00000002105642</v>
      </c>
      <c r="J670" s="1124">
        <v>21.855704582084726</v>
      </c>
      <c r="K670" s="874">
        <f t="shared" si="71"/>
        <v>34.65839827764615</v>
      </c>
      <c r="L670" s="358"/>
      <c r="M670" s="358"/>
      <c r="N670" s="358"/>
      <c r="O670" s="358"/>
      <c r="P670" s="358"/>
      <c r="Q670" s="358"/>
      <c r="R670" s="358"/>
      <c r="S670" s="358"/>
      <c r="T670" s="358"/>
      <c r="U670" s="358"/>
    </row>
    <row r="671" spans="1:21" s="418" customFormat="1" ht="17.100000000000001" customHeight="1" x14ac:dyDescent="0.25">
      <c r="A671" s="155">
        <v>2</v>
      </c>
      <c r="B671" s="64" t="s">
        <v>58</v>
      </c>
      <c r="C671" s="1100">
        <v>3</v>
      </c>
      <c r="D671" s="1100">
        <v>1081.05</v>
      </c>
      <c r="E671" s="1100">
        <v>1127690.25</v>
      </c>
      <c r="F671" s="1100">
        <f>E671*I671</f>
        <v>327030172.5</v>
      </c>
      <c r="G671" s="1100">
        <v>137198730</v>
      </c>
      <c r="H671" s="1100">
        <v>50</v>
      </c>
      <c r="I671" s="874">
        <v>290</v>
      </c>
      <c r="J671" s="874" t="e">
        <v>#DIV/0!</v>
      </c>
      <c r="K671" s="874">
        <f t="shared" si="71"/>
        <v>121.66348871066323</v>
      </c>
      <c r="L671" s="358"/>
      <c r="M671" s="358"/>
      <c r="N671" s="358"/>
      <c r="O671" s="358"/>
      <c r="P671" s="358"/>
      <c r="Q671" s="358"/>
      <c r="R671" s="358"/>
      <c r="S671" s="358"/>
      <c r="T671" s="358"/>
      <c r="U671" s="358"/>
    </row>
    <row r="672" spans="1:21" s="418" customFormat="1" ht="17.100000000000001" customHeight="1" x14ac:dyDescent="0.25">
      <c r="A672" s="155">
        <v>3</v>
      </c>
      <c r="B672" s="64" t="s">
        <v>53</v>
      </c>
      <c r="C672" s="1100">
        <v>0</v>
      </c>
      <c r="D672" s="1100">
        <v>0</v>
      </c>
      <c r="E672" s="1100">
        <v>21625</v>
      </c>
      <c r="F672" s="1100">
        <v>4325000</v>
      </c>
      <c r="G672" s="1100">
        <v>692000</v>
      </c>
      <c r="H672" s="1100">
        <v>15</v>
      </c>
      <c r="I672" s="874">
        <f t="shared" si="70"/>
        <v>200</v>
      </c>
      <c r="J672" s="874" t="e">
        <v>#DIV/0!</v>
      </c>
      <c r="K672" s="874">
        <f t="shared" si="71"/>
        <v>32</v>
      </c>
      <c r="L672" s="358"/>
      <c r="M672" s="358"/>
      <c r="N672" s="358"/>
      <c r="O672" s="358"/>
      <c r="P672" s="358"/>
      <c r="Q672" s="358"/>
      <c r="R672" s="358"/>
      <c r="S672" s="358"/>
      <c r="T672" s="358"/>
      <c r="U672" s="358"/>
    </row>
    <row r="673" spans="1:21" s="418" customFormat="1" ht="17.100000000000001" customHeight="1" x14ac:dyDescent="0.25">
      <c r="A673" s="155">
        <v>4</v>
      </c>
      <c r="B673" s="297" t="s">
        <v>39</v>
      </c>
      <c r="C673" s="1100">
        <v>6</v>
      </c>
      <c r="D673" s="1100">
        <v>27.33</v>
      </c>
      <c r="E673" s="1100">
        <v>31462.17</v>
      </c>
      <c r="F673" s="1100">
        <v>2831595.3</v>
      </c>
      <c r="G673" s="1100">
        <v>2831595.3</v>
      </c>
      <c r="H673" s="1100">
        <v>50</v>
      </c>
      <c r="I673" s="874">
        <f t="shared" si="70"/>
        <v>90</v>
      </c>
      <c r="J673" s="874">
        <v>89.942830470961667</v>
      </c>
      <c r="K673" s="874">
        <f t="shared" si="71"/>
        <v>90</v>
      </c>
      <c r="L673" s="358"/>
      <c r="M673" s="358"/>
      <c r="N673" s="358"/>
      <c r="O673" s="358"/>
      <c r="P673" s="358"/>
      <c r="Q673" s="358"/>
      <c r="R673" s="358"/>
      <c r="S673" s="358"/>
      <c r="T673" s="358"/>
      <c r="U673" s="358"/>
    </row>
    <row r="674" spans="1:21" s="418" customFormat="1" ht="17.100000000000001" customHeight="1" x14ac:dyDescent="0.25">
      <c r="A674" s="155">
        <v>5</v>
      </c>
      <c r="B674" s="64" t="s">
        <v>204</v>
      </c>
      <c r="C674" s="1100">
        <v>0</v>
      </c>
      <c r="D674" s="1100">
        <v>0</v>
      </c>
      <c r="E674" s="1100">
        <v>0</v>
      </c>
      <c r="F674" s="1100">
        <v>0</v>
      </c>
      <c r="G674" s="1100">
        <v>0</v>
      </c>
      <c r="H674" s="1100">
        <v>0</v>
      </c>
      <c r="I674" s="874" t="e">
        <f t="shared" si="70"/>
        <v>#DIV/0!</v>
      </c>
      <c r="J674" s="874" t="e">
        <v>#DIV/0!</v>
      </c>
      <c r="K674" s="874" t="e">
        <f t="shared" si="71"/>
        <v>#DIV/0!</v>
      </c>
      <c r="L674" s="358"/>
      <c r="M674" s="358"/>
      <c r="N674" s="358"/>
      <c r="O674" s="358"/>
      <c r="P674" s="358"/>
      <c r="Q674" s="358"/>
      <c r="R674" s="358"/>
      <c r="S674" s="358"/>
      <c r="T674" s="358"/>
      <c r="U674" s="358"/>
    </row>
    <row r="675" spans="1:21" s="418" customFormat="1" ht="17.100000000000001" customHeight="1" x14ac:dyDescent="0.25">
      <c r="A675" s="155">
        <v>6</v>
      </c>
      <c r="B675" s="64" t="s">
        <v>67</v>
      </c>
      <c r="C675" s="1100">
        <v>1</v>
      </c>
      <c r="D675" s="1100">
        <v>518</v>
      </c>
      <c r="E675" s="1100">
        <v>0</v>
      </c>
      <c r="F675" s="1100">
        <v>0</v>
      </c>
      <c r="G675" s="1100">
        <v>0</v>
      </c>
      <c r="H675" s="1100">
        <v>0</v>
      </c>
      <c r="I675" s="874" t="e">
        <f t="shared" si="70"/>
        <v>#DIV/0!</v>
      </c>
      <c r="J675" s="874" t="e">
        <v>#DIV/0!</v>
      </c>
      <c r="K675" s="874" t="e">
        <f t="shared" si="71"/>
        <v>#DIV/0!</v>
      </c>
      <c r="L675" s="358"/>
      <c r="M675" s="358"/>
      <c r="N675" s="358"/>
      <c r="O675" s="358"/>
      <c r="P675" s="358"/>
      <c r="Q675" s="358"/>
      <c r="R675" s="358"/>
      <c r="S675" s="358"/>
      <c r="T675" s="358"/>
      <c r="U675" s="358"/>
    </row>
    <row r="676" spans="1:21" s="418" customFormat="1" ht="17.100000000000001" customHeight="1" x14ac:dyDescent="0.25">
      <c r="A676" s="155">
        <v>7</v>
      </c>
      <c r="B676" s="297" t="s">
        <v>406</v>
      </c>
      <c r="C676" s="1100">
        <v>3</v>
      </c>
      <c r="D676" s="1100">
        <v>23.94</v>
      </c>
      <c r="E676" s="1100">
        <v>2990.82</v>
      </c>
      <c r="F676" s="1100">
        <v>194403.3</v>
      </c>
      <c r="G676" s="1100">
        <v>194403.3</v>
      </c>
      <c r="H676" s="1100">
        <v>25</v>
      </c>
      <c r="I676" s="874">
        <f t="shared" si="70"/>
        <v>64.999999999999986</v>
      </c>
      <c r="J676" s="874">
        <v>64.999828439006109</v>
      </c>
      <c r="K676" s="874">
        <f t="shared" si="71"/>
        <v>64.999999999999986</v>
      </c>
      <c r="L676" s="358"/>
      <c r="M676" s="358"/>
      <c r="N676" s="358"/>
      <c r="O676" s="358"/>
      <c r="P676" s="358"/>
      <c r="Q676" s="358"/>
      <c r="R676" s="358"/>
      <c r="S676" s="358"/>
      <c r="T676" s="358"/>
      <c r="U676" s="358"/>
    </row>
    <row r="677" spans="1:21" s="418" customFormat="1" ht="17.100000000000001" customHeight="1" x14ac:dyDescent="0.25">
      <c r="A677" s="155">
        <v>8</v>
      </c>
      <c r="B677" s="297" t="s">
        <v>57</v>
      </c>
      <c r="C677" s="1100">
        <v>1</v>
      </c>
      <c r="D677" s="1100">
        <v>1.04</v>
      </c>
      <c r="E677" s="1100">
        <v>2010.83</v>
      </c>
      <c r="F677" s="1100">
        <v>583140.69999999995</v>
      </c>
      <c r="G677" s="1100">
        <v>583140.69999999995</v>
      </c>
      <c r="H677" s="1100">
        <v>10</v>
      </c>
      <c r="I677" s="874">
        <f t="shared" si="70"/>
        <v>290</v>
      </c>
      <c r="J677" s="874"/>
      <c r="K677" s="874"/>
      <c r="L677" s="358"/>
      <c r="M677" s="358"/>
      <c r="N677" s="358"/>
      <c r="O677" s="358"/>
      <c r="P677" s="358"/>
      <c r="Q677" s="358"/>
      <c r="R677" s="358"/>
      <c r="S677" s="358"/>
      <c r="T677" s="358"/>
      <c r="U677" s="358"/>
    </row>
    <row r="678" spans="1:21" s="418" customFormat="1" ht="17.100000000000001" customHeight="1" x14ac:dyDescent="0.25">
      <c r="A678" s="155">
        <v>9</v>
      </c>
      <c r="B678" s="297" t="s">
        <v>64</v>
      </c>
      <c r="C678" s="1100">
        <v>0</v>
      </c>
      <c r="D678" s="1100">
        <v>0</v>
      </c>
      <c r="E678" s="1100">
        <v>1958668</v>
      </c>
      <c r="F678" s="1100">
        <v>58760040</v>
      </c>
      <c r="G678" s="1100">
        <v>19586680</v>
      </c>
      <c r="H678" s="1100">
        <v>50</v>
      </c>
      <c r="I678" s="874">
        <f t="shared" si="70"/>
        <v>30</v>
      </c>
      <c r="J678" s="874"/>
      <c r="K678" s="874"/>
      <c r="L678" s="358"/>
      <c r="M678" s="358"/>
      <c r="N678" s="358"/>
      <c r="O678" s="358"/>
      <c r="P678" s="358"/>
      <c r="Q678" s="358"/>
      <c r="R678" s="358"/>
      <c r="S678" s="358"/>
      <c r="T678" s="358"/>
      <c r="U678" s="358"/>
    </row>
    <row r="679" spans="1:21" s="418" customFormat="1" ht="17.100000000000001" customHeight="1" x14ac:dyDescent="0.25">
      <c r="A679" s="155"/>
      <c r="B679" s="64" t="s">
        <v>74</v>
      </c>
      <c r="C679" s="1100">
        <v>0</v>
      </c>
      <c r="D679" s="1100">
        <v>0</v>
      </c>
      <c r="E679" s="1100">
        <v>0</v>
      </c>
      <c r="F679" s="1100">
        <v>0</v>
      </c>
      <c r="G679" s="1100">
        <v>10943336</v>
      </c>
      <c r="H679" s="1100">
        <v>0</v>
      </c>
      <c r="I679" s="874"/>
      <c r="J679" s="874"/>
      <c r="K679" s="874"/>
      <c r="L679" s="358"/>
      <c r="M679" s="358"/>
      <c r="N679" s="358"/>
      <c r="O679" s="358"/>
      <c r="P679" s="358"/>
      <c r="Q679" s="358"/>
      <c r="R679" s="358"/>
      <c r="S679" s="358"/>
      <c r="T679" s="358"/>
      <c r="U679" s="358"/>
    </row>
    <row r="680" spans="1:21" s="418" customFormat="1" ht="17.100000000000001" customHeight="1" x14ac:dyDescent="0.25">
      <c r="A680" s="155"/>
      <c r="B680" s="64" t="s">
        <v>48</v>
      </c>
      <c r="C680" s="1100">
        <v>0</v>
      </c>
      <c r="D680" s="1100">
        <v>0</v>
      </c>
      <c r="E680" s="1100">
        <v>0</v>
      </c>
      <c r="F680" s="1100">
        <v>0</v>
      </c>
      <c r="G680" s="1100">
        <v>22629036</v>
      </c>
      <c r="H680" s="1100">
        <v>0</v>
      </c>
      <c r="I680" s="874"/>
      <c r="J680" s="874"/>
      <c r="K680" s="874"/>
      <c r="L680" s="358"/>
      <c r="M680" s="358"/>
      <c r="N680" s="358"/>
      <c r="O680" s="358"/>
      <c r="P680" s="358"/>
      <c r="Q680" s="358"/>
      <c r="R680" s="358"/>
      <c r="S680" s="358"/>
      <c r="T680" s="358"/>
      <c r="U680" s="358"/>
    </row>
    <row r="681" spans="1:21" s="418" customFormat="1" ht="17.100000000000001" customHeight="1" x14ac:dyDescent="0.25">
      <c r="A681" s="1248" t="s">
        <v>49</v>
      </c>
      <c r="B681" s="1249"/>
      <c r="C681" s="411">
        <f>SUM(C670:C680)</f>
        <v>142</v>
      </c>
      <c r="D681" s="411">
        <f t="shared" ref="D681:H681" si="73">SUM(D670:D680)</f>
        <v>1779.3999999999999</v>
      </c>
      <c r="E681" s="411">
        <f t="shared" si="73"/>
        <v>5519016.04</v>
      </c>
      <c r="F681" s="411">
        <f t="shared" si="73"/>
        <v>856765301</v>
      </c>
      <c r="G681" s="419">
        <f>SUM(G670:G680)</f>
        <v>276957678.39999998</v>
      </c>
      <c r="H681" s="411">
        <f t="shared" si="73"/>
        <v>1050</v>
      </c>
      <c r="I681" s="874"/>
      <c r="J681" s="874"/>
      <c r="K681" s="874"/>
      <c r="L681" s="358"/>
      <c r="M681" s="358"/>
      <c r="N681" s="358"/>
      <c r="O681" s="358"/>
      <c r="P681" s="358"/>
      <c r="Q681" s="358"/>
      <c r="R681" s="358"/>
      <c r="S681" s="358"/>
      <c r="T681" s="358"/>
      <c r="U681" s="358"/>
    </row>
    <row r="682" spans="1:21" s="418" customFormat="1" ht="17.100000000000001" customHeight="1" x14ac:dyDescent="0.25">
      <c r="A682" s="420"/>
      <c r="B682" s="421"/>
      <c r="C682" s="421"/>
      <c r="D682" s="422"/>
      <c r="E682" s="421"/>
      <c r="F682" s="423"/>
      <c r="G682" s="423"/>
      <c r="H682" s="424"/>
      <c r="I682" s="874"/>
      <c r="J682" s="874"/>
      <c r="K682" s="874"/>
      <c r="L682" s="358"/>
      <c r="M682" s="358"/>
      <c r="N682" s="358"/>
      <c r="O682" s="358"/>
      <c r="P682" s="358"/>
      <c r="Q682" s="358"/>
      <c r="R682" s="358"/>
      <c r="S682" s="358"/>
      <c r="T682" s="358"/>
      <c r="U682" s="358"/>
    </row>
    <row r="683" spans="1:21" s="418" customFormat="1" ht="9.75" customHeight="1" x14ac:dyDescent="0.25">
      <c r="A683" s="420"/>
      <c r="B683" s="421"/>
      <c r="C683" s="421"/>
      <c r="D683" s="422"/>
      <c r="E683" s="421"/>
      <c r="F683" s="423"/>
      <c r="G683" s="423"/>
      <c r="H683" s="424"/>
      <c r="I683" s="874"/>
      <c r="J683" s="874"/>
      <c r="K683" s="874"/>
      <c r="L683" s="358"/>
      <c r="M683" s="358"/>
      <c r="N683" s="358"/>
      <c r="O683" s="358"/>
      <c r="P683" s="358"/>
      <c r="Q683" s="358"/>
      <c r="R683" s="358"/>
      <c r="S683" s="358"/>
      <c r="T683" s="358"/>
      <c r="U683" s="358"/>
    </row>
    <row r="684" spans="1:21" s="418" customFormat="1" ht="17.100000000000001" customHeight="1" x14ac:dyDescent="0.25">
      <c r="A684" s="1217" t="s">
        <v>375</v>
      </c>
      <c r="B684" s="1217"/>
      <c r="C684" s="1217"/>
      <c r="D684" s="1217"/>
      <c r="E684" s="1217"/>
      <c r="F684" s="1217"/>
      <c r="G684" s="1217"/>
      <c r="H684" s="1217"/>
      <c r="I684" s="874"/>
      <c r="J684" s="874"/>
      <c r="K684" s="874"/>
      <c r="L684" s="358"/>
      <c r="M684" s="358"/>
      <c r="N684" s="358"/>
      <c r="O684" s="358"/>
      <c r="P684" s="358"/>
      <c r="Q684" s="358"/>
      <c r="R684" s="358"/>
      <c r="S684" s="358"/>
      <c r="T684" s="358"/>
      <c r="U684" s="358"/>
    </row>
    <row r="685" spans="1:21" s="418" customFormat="1" ht="17.100000000000001" customHeight="1" x14ac:dyDescent="0.25">
      <c r="A685" s="1218" t="s">
        <v>181</v>
      </c>
      <c r="B685" s="1218" t="s">
        <v>3</v>
      </c>
      <c r="C685" s="1218" t="s">
        <v>4</v>
      </c>
      <c r="D685" s="360" t="s">
        <v>5</v>
      </c>
      <c r="E685" s="361" t="s">
        <v>6</v>
      </c>
      <c r="F685" s="362" t="s">
        <v>7</v>
      </c>
      <c r="G685" s="362" t="s">
        <v>8</v>
      </c>
      <c r="H685" s="361" t="s">
        <v>9</v>
      </c>
      <c r="I685" s="874"/>
      <c r="J685" s="874"/>
      <c r="K685" s="874"/>
      <c r="L685" s="358"/>
      <c r="M685" s="358"/>
      <c r="N685" s="358"/>
      <c r="O685" s="358"/>
      <c r="P685" s="358"/>
      <c r="Q685" s="358"/>
      <c r="R685" s="358"/>
      <c r="S685" s="358"/>
      <c r="T685" s="358"/>
      <c r="U685" s="358"/>
    </row>
    <row r="686" spans="1:21" s="418" customFormat="1" ht="17.100000000000001" customHeight="1" x14ac:dyDescent="0.25">
      <c r="A686" s="1219"/>
      <c r="B686" s="1219"/>
      <c r="C686" s="1219"/>
      <c r="D686" s="325" t="s">
        <v>379</v>
      </c>
      <c r="E686" s="363" t="s">
        <v>633</v>
      </c>
      <c r="F686" s="364" t="s">
        <v>632</v>
      </c>
      <c r="G686" s="364" t="s">
        <v>432</v>
      </c>
      <c r="H686" s="326" t="s">
        <v>12</v>
      </c>
      <c r="I686" s="874"/>
      <c r="J686" s="874"/>
      <c r="K686" s="874"/>
      <c r="L686" s="358"/>
      <c r="M686" s="358"/>
      <c r="N686" s="358"/>
      <c r="O686" s="358"/>
      <c r="P686" s="358"/>
      <c r="Q686" s="358"/>
      <c r="R686" s="358"/>
      <c r="S686" s="358"/>
      <c r="T686" s="358"/>
      <c r="U686" s="358"/>
    </row>
    <row r="687" spans="1:21" s="418" customFormat="1" ht="17.100000000000001" customHeight="1" x14ac:dyDescent="0.25">
      <c r="A687" s="158">
        <v>1</v>
      </c>
      <c r="B687" s="64" t="s">
        <v>61</v>
      </c>
      <c r="C687" s="1100">
        <v>80</v>
      </c>
      <c r="D687" s="1037">
        <v>144.96</v>
      </c>
      <c r="E687" s="1102">
        <v>671429.72</v>
      </c>
      <c r="F687" s="1100">
        <v>1242144982</v>
      </c>
      <c r="G687" s="1102">
        <v>205731963</v>
      </c>
      <c r="H687" s="1102">
        <v>640</v>
      </c>
      <c r="I687" s="874">
        <f t="shared" si="70"/>
        <v>1850</v>
      </c>
      <c r="J687" s="874">
        <v>1900.0009397705971</v>
      </c>
      <c r="K687" s="874">
        <f t="shared" si="71"/>
        <v>306.40878244114663</v>
      </c>
      <c r="L687" s="358"/>
      <c r="M687" s="358">
        <f>G687/E687</f>
        <v>306.40878244114663</v>
      </c>
      <c r="N687" s="358"/>
      <c r="O687" s="358"/>
      <c r="P687" s="358"/>
      <c r="Q687" s="358"/>
      <c r="R687" s="358"/>
      <c r="S687" s="358"/>
      <c r="T687" s="358"/>
      <c r="U687" s="358"/>
    </row>
    <row r="688" spans="1:21" s="418" customFormat="1" ht="17.100000000000001" customHeight="1" x14ac:dyDescent="0.25">
      <c r="A688" s="158">
        <v>2</v>
      </c>
      <c r="B688" s="64" t="s">
        <v>57</v>
      </c>
      <c r="C688" s="1100">
        <v>237</v>
      </c>
      <c r="D688" s="1037">
        <v>322.24</v>
      </c>
      <c r="E688" s="1102">
        <v>1338660.96</v>
      </c>
      <c r="F688" s="1100">
        <v>2878121064</v>
      </c>
      <c r="G688" s="1102">
        <v>575275241</v>
      </c>
      <c r="H688" s="1102">
        <v>1896</v>
      </c>
      <c r="I688" s="874">
        <f t="shared" si="70"/>
        <v>2150</v>
      </c>
      <c r="J688" s="874">
        <v>2099.9995749612581</v>
      </c>
      <c r="K688" s="874">
        <f t="shared" si="71"/>
        <v>429.73931278312619</v>
      </c>
      <c r="L688" s="358"/>
      <c r="M688" s="358"/>
      <c r="N688" s="358"/>
      <c r="O688" s="358"/>
      <c r="P688" s="358"/>
      <c r="Q688" s="358"/>
      <c r="R688" s="358"/>
      <c r="S688" s="358"/>
      <c r="T688" s="358"/>
      <c r="U688" s="358"/>
    </row>
    <row r="689" spans="1:11" s="418" customFormat="1" ht="17.100000000000001" customHeight="1" x14ac:dyDescent="0.25">
      <c r="A689" s="158">
        <v>3</v>
      </c>
      <c r="B689" s="64" t="s">
        <v>145</v>
      </c>
      <c r="C689" s="1100">
        <v>41</v>
      </c>
      <c r="D689" s="1037">
        <v>41.83</v>
      </c>
      <c r="E689" s="1102">
        <v>437385.34</v>
      </c>
      <c r="F689" s="1100">
        <v>85290141</v>
      </c>
      <c r="G689" s="1102">
        <v>21522873</v>
      </c>
      <c r="H689" s="1102">
        <v>246</v>
      </c>
      <c r="I689" s="874">
        <f t="shared" si="70"/>
        <v>194.99999931410593</v>
      </c>
      <c r="J689" s="874">
        <v>185.00002081757557</v>
      </c>
      <c r="K689" s="874">
        <f t="shared" si="71"/>
        <v>49.208034727455654</v>
      </c>
    </row>
    <row r="690" spans="1:11" s="358" customFormat="1" ht="17.100000000000001" customHeight="1" x14ac:dyDescent="0.25">
      <c r="A690" s="158">
        <v>4</v>
      </c>
      <c r="B690" s="64" t="s">
        <v>58</v>
      </c>
      <c r="C690" s="1100">
        <v>3</v>
      </c>
      <c r="D690" s="1003">
        <v>1801.71</v>
      </c>
      <c r="E690" s="1102">
        <v>511414.73</v>
      </c>
      <c r="F690" s="1100">
        <v>281278103</v>
      </c>
      <c r="G690" s="1102">
        <v>92054652</v>
      </c>
      <c r="H690" s="1102">
        <v>90</v>
      </c>
      <c r="I690" s="874">
        <f t="shared" si="70"/>
        <v>550.00000293304026</v>
      </c>
      <c r="J690" s="874">
        <v>550.00249004507293</v>
      </c>
      <c r="K690" s="874">
        <f t="shared" si="71"/>
        <v>180.00000117321611</v>
      </c>
    </row>
    <row r="691" spans="1:11" s="358" customFormat="1" ht="17.100000000000001" customHeight="1" x14ac:dyDescent="0.25">
      <c r="A691" s="158">
        <v>5</v>
      </c>
      <c r="B691" s="64" t="s">
        <v>53</v>
      </c>
      <c r="C691" s="1100">
        <v>10</v>
      </c>
      <c r="D691" s="1003">
        <v>50</v>
      </c>
      <c r="E691" s="1102">
        <v>87428.5</v>
      </c>
      <c r="F691" s="1100">
        <v>2185712.5</v>
      </c>
      <c r="G691" s="1102">
        <v>1000291</v>
      </c>
      <c r="H691" s="1102">
        <v>50</v>
      </c>
      <c r="I691" s="874">
        <f t="shared" si="70"/>
        <v>25</v>
      </c>
      <c r="J691" s="874">
        <v>60</v>
      </c>
      <c r="K691" s="874">
        <f t="shared" si="71"/>
        <v>11.441246275528004</v>
      </c>
    </row>
    <row r="692" spans="1:11" s="358" customFormat="1" ht="17.100000000000001" customHeight="1" x14ac:dyDescent="0.25">
      <c r="A692" s="158">
        <v>6</v>
      </c>
      <c r="B692" s="64" t="s">
        <v>40</v>
      </c>
      <c r="C692" s="1100">
        <v>0</v>
      </c>
      <c r="D692" s="1100">
        <v>0</v>
      </c>
      <c r="E692" s="1100">
        <v>0</v>
      </c>
      <c r="F692" s="1100">
        <v>0</v>
      </c>
      <c r="G692" s="1100">
        <v>0</v>
      </c>
      <c r="H692" s="1100">
        <v>0</v>
      </c>
      <c r="I692" s="874" t="e">
        <f t="shared" si="70"/>
        <v>#DIV/0!</v>
      </c>
      <c r="J692" s="874">
        <v>900</v>
      </c>
      <c r="K692" s="874" t="e">
        <f t="shared" si="71"/>
        <v>#DIV/0!</v>
      </c>
    </row>
    <row r="693" spans="1:11" s="358" customFormat="1" ht="17.100000000000001" customHeight="1" x14ac:dyDescent="0.25">
      <c r="A693" s="158">
        <v>7</v>
      </c>
      <c r="B693" s="64" t="s">
        <v>39</v>
      </c>
      <c r="C693" s="1100">
        <v>113</v>
      </c>
      <c r="D693" s="1003">
        <v>758.33</v>
      </c>
      <c r="E693" s="1102">
        <v>130837.62</v>
      </c>
      <c r="F693" s="1100">
        <f>E693*I693</f>
        <v>85044453</v>
      </c>
      <c r="G693" s="1102">
        <v>12538672</v>
      </c>
      <c r="H693" s="1102">
        <v>452</v>
      </c>
      <c r="I693" s="874">
        <v>650</v>
      </c>
      <c r="J693" s="874">
        <v>900</v>
      </c>
      <c r="K693" s="874">
        <f t="shared" si="71"/>
        <v>95.833843507700621</v>
      </c>
    </row>
    <row r="694" spans="1:11" s="358" customFormat="1" ht="17.100000000000001" customHeight="1" x14ac:dyDescent="0.25">
      <c r="A694" s="158">
        <v>8</v>
      </c>
      <c r="B694" s="64" t="s">
        <v>158</v>
      </c>
      <c r="C694" s="1100">
        <v>0</v>
      </c>
      <c r="D694" s="1003">
        <v>0</v>
      </c>
      <c r="E694" s="1102">
        <v>0</v>
      </c>
      <c r="F694" s="1100">
        <v>0</v>
      </c>
      <c r="G694" s="1102">
        <v>0</v>
      </c>
      <c r="H694" s="1102">
        <v>0</v>
      </c>
      <c r="I694" s="874" t="e">
        <f t="shared" si="70"/>
        <v>#DIV/0!</v>
      </c>
      <c r="J694" s="874">
        <v>899.99576644910917</v>
      </c>
      <c r="K694" s="874" t="e">
        <f t="shared" si="71"/>
        <v>#DIV/0!</v>
      </c>
    </row>
    <row r="695" spans="1:11" s="358" customFormat="1" ht="17.100000000000001" customHeight="1" x14ac:dyDescent="0.25">
      <c r="A695" s="158"/>
      <c r="B695" s="64" t="s">
        <v>74</v>
      </c>
      <c r="C695" s="1100">
        <v>0</v>
      </c>
      <c r="D695" s="1100">
        <v>0</v>
      </c>
      <c r="E695" s="1100">
        <v>0</v>
      </c>
      <c r="F695" s="1100">
        <v>0</v>
      </c>
      <c r="G695" s="1100">
        <v>6937013</v>
      </c>
      <c r="H695" s="1100">
        <v>0</v>
      </c>
      <c r="I695" s="874"/>
      <c r="J695" s="874"/>
      <c r="K695" s="874"/>
    </row>
    <row r="696" spans="1:11" s="358" customFormat="1" ht="17.100000000000001" customHeight="1" x14ac:dyDescent="0.25">
      <c r="A696" s="158"/>
      <c r="B696" s="64" t="s">
        <v>48</v>
      </c>
      <c r="C696" s="1100">
        <v>0</v>
      </c>
      <c r="D696" s="1100">
        <v>0</v>
      </c>
      <c r="E696" s="1100">
        <v>0</v>
      </c>
      <c r="F696" s="1100">
        <v>0</v>
      </c>
      <c r="G696" s="1100">
        <v>182746480</v>
      </c>
      <c r="H696" s="1100">
        <v>0</v>
      </c>
      <c r="I696" s="874"/>
      <c r="J696" s="874"/>
      <c r="K696" s="874"/>
    </row>
    <row r="697" spans="1:11" s="358" customFormat="1" ht="17.100000000000001" customHeight="1" x14ac:dyDescent="0.25">
      <c r="A697" s="1223" t="s">
        <v>49</v>
      </c>
      <c r="B697" s="1224"/>
      <c r="C697" s="359">
        <f t="shared" ref="C697:H697" si="74">SUM(C687:C696)</f>
        <v>484</v>
      </c>
      <c r="D697" s="359">
        <f t="shared" si="74"/>
        <v>3119.07</v>
      </c>
      <c r="E697" s="359">
        <f t="shared" si="74"/>
        <v>3177156.87</v>
      </c>
      <c r="F697" s="359">
        <f t="shared" si="74"/>
        <v>4574064455.5</v>
      </c>
      <c r="G697" s="359">
        <f t="shared" si="74"/>
        <v>1097807185</v>
      </c>
      <c r="H697" s="359">
        <f t="shared" si="74"/>
        <v>3374</v>
      </c>
      <c r="I697" s="874"/>
      <c r="J697" s="874"/>
      <c r="K697" s="874"/>
    </row>
    <row r="698" spans="1:11" s="358" customFormat="1" ht="17.100000000000001" customHeight="1" x14ac:dyDescent="0.25">
      <c r="A698" s="420"/>
      <c r="B698" s="421"/>
      <c r="C698" s="421"/>
      <c r="D698" s="422"/>
      <c r="E698" s="421"/>
      <c r="F698" s="423"/>
      <c r="G698" s="423"/>
      <c r="H698" s="424"/>
      <c r="I698" s="874"/>
      <c r="J698" s="874"/>
      <c r="K698" s="874"/>
    </row>
    <row r="699" spans="1:11" s="358" customFormat="1" ht="17.100000000000001" customHeight="1" x14ac:dyDescent="0.25">
      <c r="A699" s="420"/>
      <c r="B699" s="421"/>
      <c r="C699" s="421"/>
      <c r="D699" s="422"/>
      <c r="E699" s="421"/>
      <c r="F699" s="423"/>
      <c r="G699" s="423"/>
      <c r="H699" s="424"/>
      <c r="I699" s="874"/>
      <c r="J699" s="874"/>
      <c r="K699" s="874"/>
    </row>
    <row r="700" spans="1:11" s="358" customFormat="1" ht="17.100000000000001" customHeight="1" x14ac:dyDescent="0.25">
      <c r="A700" s="1217" t="s">
        <v>99</v>
      </c>
      <c r="B700" s="1217"/>
      <c r="C700" s="1217"/>
      <c r="D700" s="1217"/>
      <c r="E700" s="1217"/>
      <c r="F700" s="1217"/>
      <c r="G700" s="1217"/>
      <c r="H700" s="1217"/>
      <c r="I700" s="874"/>
      <c r="J700" s="874"/>
      <c r="K700" s="874"/>
    </row>
    <row r="701" spans="1:11" s="358" customFormat="1" ht="17.100000000000001" customHeight="1" x14ac:dyDescent="0.25">
      <c r="A701" s="1218" t="s">
        <v>181</v>
      </c>
      <c r="B701" s="1218" t="s">
        <v>3</v>
      </c>
      <c r="C701" s="1218" t="s">
        <v>4</v>
      </c>
      <c r="D701" s="360" t="s">
        <v>5</v>
      </c>
      <c r="E701" s="269" t="s">
        <v>6</v>
      </c>
      <c r="F701" s="362" t="s">
        <v>7</v>
      </c>
      <c r="G701" s="362" t="s">
        <v>8</v>
      </c>
      <c r="H701" s="361" t="s">
        <v>9</v>
      </c>
      <c r="I701" s="874"/>
      <c r="J701" s="874"/>
      <c r="K701" s="874"/>
    </row>
    <row r="702" spans="1:11" s="358" customFormat="1" ht="17.100000000000001" customHeight="1" x14ac:dyDescent="0.25">
      <c r="A702" s="1219"/>
      <c r="B702" s="1219"/>
      <c r="C702" s="1219"/>
      <c r="D702" s="338" t="s">
        <v>379</v>
      </c>
      <c r="E702" s="363" t="s">
        <v>633</v>
      </c>
      <c r="F702" s="364" t="s">
        <v>632</v>
      </c>
      <c r="G702" s="364" t="s">
        <v>432</v>
      </c>
      <c r="H702" s="326" t="s">
        <v>12</v>
      </c>
      <c r="I702" s="874"/>
      <c r="J702" s="874"/>
      <c r="K702" s="874"/>
    </row>
    <row r="703" spans="1:11" s="358" customFormat="1" ht="17.100000000000001" customHeight="1" x14ac:dyDescent="0.25">
      <c r="A703" s="225">
        <v>1</v>
      </c>
      <c r="B703" s="256" t="s">
        <v>61</v>
      </c>
      <c r="C703" s="1100">
        <v>9</v>
      </c>
      <c r="D703" s="1003">
        <v>479.63</v>
      </c>
      <c r="E703" s="1102">
        <v>92239.55</v>
      </c>
      <c r="F703" s="1102">
        <v>170643167.5</v>
      </c>
      <c r="G703" s="1080">
        <v>29014421.75</v>
      </c>
      <c r="H703" s="1102">
        <v>75</v>
      </c>
      <c r="I703" s="874">
        <f t="shared" si="70"/>
        <v>1850</v>
      </c>
      <c r="J703" s="874">
        <v>1949.9999999999998</v>
      </c>
      <c r="K703" s="874">
        <f t="shared" si="71"/>
        <v>314.55510949478827</v>
      </c>
    </row>
    <row r="704" spans="1:11" s="358" customFormat="1" ht="17.100000000000001" customHeight="1" x14ac:dyDescent="0.25">
      <c r="A704" s="225">
        <v>2</v>
      </c>
      <c r="B704" s="256" t="s">
        <v>454</v>
      </c>
      <c r="C704" s="1100">
        <v>0</v>
      </c>
      <c r="D704" s="1100">
        <v>0</v>
      </c>
      <c r="E704" s="1100">
        <v>0</v>
      </c>
      <c r="F704" s="1100">
        <v>0</v>
      </c>
      <c r="G704" s="1100">
        <v>0</v>
      </c>
      <c r="H704" s="1100">
        <v>0</v>
      </c>
      <c r="I704" s="874" t="e">
        <f t="shared" si="70"/>
        <v>#DIV/0!</v>
      </c>
      <c r="J704" s="874" t="e">
        <v>#DIV/0!</v>
      </c>
      <c r="K704" s="874" t="e">
        <f t="shared" si="71"/>
        <v>#DIV/0!</v>
      </c>
    </row>
    <row r="705" spans="1:11" s="358" customFormat="1" ht="17.100000000000001" customHeight="1" x14ac:dyDescent="0.25">
      <c r="A705" s="225">
        <v>3</v>
      </c>
      <c r="B705" s="64" t="s">
        <v>57</v>
      </c>
      <c r="C705" s="1100">
        <v>1</v>
      </c>
      <c r="D705" s="1003">
        <v>1.88</v>
      </c>
      <c r="E705" s="1102">
        <v>0</v>
      </c>
      <c r="F705" s="1102">
        <v>0</v>
      </c>
      <c r="G705" s="1080">
        <v>0</v>
      </c>
      <c r="H705" s="1102">
        <v>0</v>
      </c>
      <c r="I705" s="874" t="e">
        <f t="shared" si="70"/>
        <v>#DIV/0!</v>
      </c>
      <c r="J705" s="874" t="e">
        <v>#DIV/0!</v>
      </c>
      <c r="K705" s="874" t="e">
        <f t="shared" si="71"/>
        <v>#DIV/0!</v>
      </c>
    </row>
    <row r="706" spans="1:11" s="358" customFormat="1" ht="17.100000000000001" customHeight="1" x14ac:dyDescent="0.25">
      <c r="A706" s="225">
        <v>4</v>
      </c>
      <c r="B706" s="64" t="s">
        <v>67</v>
      </c>
      <c r="C706" s="1100">
        <v>3</v>
      </c>
      <c r="D706" s="1003">
        <v>3</v>
      </c>
      <c r="E706" s="1037">
        <v>0</v>
      </c>
      <c r="F706" s="1102">
        <v>0</v>
      </c>
      <c r="G706" s="1080">
        <v>0</v>
      </c>
      <c r="H706" s="1102">
        <v>40</v>
      </c>
      <c r="I706" s="874" t="e">
        <f t="shared" si="70"/>
        <v>#DIV/0!</v>
      </c>
      <c r="J706" s="874">
        <v>275</v>
      </c>
      <c r="K706" s="874" t="e">
        <f t="shared" si="71"/>
        <v>#DIV/0!</v>
      </c>
    </row>
    <row r="707" spans="1:11" s="358" customFormat="1" ht="17.100000000000001" customHeight="1" x14ac:dyDescent="0.25">
      <c r="A707" s="225">
        <v>5</v>
      </c>
      <c r="B707" s="64" t="s">
        <v>39</v>
      </c>
      <c r="C707" s="1100">
        <v>5</v>
      </c>
      <c r="D707" s="1003">
        <v>24.25</v>
      </c>
      <c r="E707" s="1102">
        <v>2545.1999999999998</v>
      </c>
      <c r="F707" s="1102">
        <v>1527120</v>
      </c>
      <c r="G707" s="1080">
        <v>2541.36</v>
      </c>
      <c r="H707" s="1102">
        <v>93</v>
      </c>
      <c r="I707" s="874">
        <f t="shared" si="70"/>
        <v>600</v>
      </c>
      <c r="J707" s="874">
        <v>610.06995001470148</v>
      </c>
      <c r="K707" s="874">
        <f t="shared" si="71"/>
        <v>0.99849127769919865</v>
      </c>
    </row>
    <row r="708" spans="1:11" s="358" customFormat="1" ht="17.100000000000001" customHeight="1" x14ac:dyDescent="0.25">
      <c r="A708" s="225">
        <v>6</v>
      </c>
      <c r="B708" s="64" t="s">
        <v>62</v>
      </c>
      <c r="C708" s="1100">
        <v>166</v>
      </c>
      <c r="D708" s="1003">
        <v>168.34</v>
      </c>
      <c r="E708" s="1102">
        <v>3626975.57</v>
      </c>
      <c r="F708" s="1102">
        <v>707260236.14999998</v>
      </c>
      <c r="G708" s="1080">
        <v>119050745</v>
      </c>
      <c r="H708" s="1102">
        <v>355</v>
      </c>
      <c r="I708" s="874">
        <f t="shared" si="70"/>
        <v>195</v>
      </c>
      <c r="J708" s="874">
        <v>190</v>
      </c>
      <c r="K708" s="874">
        <f t="shared" si="71"/>
        <v>32.823696411056886</v>
      </c>
    </row>
    <row r="709" spans="1:11" s="358" customFormat="1" ht="17.100000000000001" customHeight="1" x14ac:dyDescent="0.25">
      <c r="A709" s="225">
        <v>7</v>
      </c>
      <c r="B709" s="64" t="s">
        <v>58</v>
      </c>
      <c r="C709" s="1100">
        <v>0</v>
      </c>
      <c r="D709" s="1100">
        <v>0</v>
      </c>
      <c r="E709" s="1100">
        <v>0</v>
      </c>
      <c r="F709" s="1100">
        <v>0</v>
      </c>
      <c r="G709" s="1100">
        <v>0</v>
      </c>
      <c r="H709" s="1100">
        <v>0</v>
      </c>
      <c r="I709" s="874" t="e">
        <f t="shared" si="70"/>
        <v>#DIV/0!</v>
      </c>
      <c r="J709" s="874" t="e">
        <v>#DIV/0!</v>
      </c>
      <c r="K709" s="874" t="e">
        <f t="shared" si="71"/>
        <v>#DIV/0!</v>
      </c>
    </row>
    <row r="710" spans="1:11" s="358" customFormat="1" ht="17.100000000000001" customHeight="1" x14ac:dyDescent="0.25">
      <c r="A710" s="225">
        <v>8</v>
      </c>
      <c r="B710" s="64" t="s">
        <v>53</v>
      </c>
      <c r="C710" s="1100">
        <v>0</v>
      </c>
      <c r="D710" s="1003">
        <v>0</v>
      </c>
      <c r="E710" s="1102">
        <v>533126</v>
      </c>
      <c r="F710" s="1102">
        <v>122619072</v>
      </c>
      <c r="G710" s="1080">
        <v>21325056</v>
      </c>
      <c r="H710" s="1102">
        <v>250</v>
      </c>
      <c r="I710" s="874">
        <f t="shared" si="70"/>
        <v>230.00017256708546</v>
      </c>
      <c r="J710" s="874">
        <v>220.00011324712327</v>
      </c>
      <c r="K710" s="874">
        <f t="shared" si="71"/>
        <v>40.000030011667036</v>
      </c>
    </row>
    <row r="711" spans="1:11" s="358" customFormat="1" ht="17.100000000000001" customHeight="1" x14ac:dyDescent="0.25">
      <c r="A711" s="225">
        <v>9</v>
      </c>
      <c r="B711" s="64" t="s">
        <v>205</v>
      </c>
      <c r="C711" s="1100">
        <v>2</v>
      </c>
      <c r="D711" s="1100">
        <v>8</v>
      </c>
      <c r="E711" s="1100">
        <v>0</v>
      </c>
      <c r="F711" s="1100">
        <v>0</v>
      </c>
      <c r="G711" s="1100">
        <v>0</v>
      </c>
      <c r="H711" s="1100">
        <v>0</v>
      </c>
      <c r="I711" s="874" t="e">
        <f t="shared" si="70"/>
        <v>#DIV/0!</v>
      </c>
      <c r="J711" s="874" t="e">
        <v>#DIV/0!</v>
      </c>
      <c r="K711" s="874" t="e">
        <f t="shared" si="71"/>
        <v>#DIV/0!</v>
      </c>
    </row>
    <row r="712" spans="1:11" s="358" customFormat="1" ht="17.100000000000001" customHeight="1" x14ac:dyDescent="0.25">
      <c r="A712" s="225">
        <v>10</v>
      </c>
      <c r="B712" s="64" t="s">
        <v>24</v>
      </c>
      <c r="C712" s="1054">
        <v>3</v>
      </c>
      <c r="D712" s="1037">
        <v>28.84</v>
      </c>
      <c r="E712" s="1081">
        <v>86.73</v>
      </c>
      <c r="F712" s="1102">
        <v>73720.5</v>
      </c>
      <c r="G712" s="1082">
        <v>13876.8</v>
      </c>
      <c r="H712" s="1100">
        <v>0</v>
      </c>
      <c r="I712" s="874">
        <f t="shared" si="70"/>
        <v>850</v>
      </c>
      <c r="J712" s="874" t="e">
        <v>#DIV/0!</v>
      </c>
      <c r="K712" s="874">
        <f t="shared" si="71"/>
        <v>159.99999999999997</v>
      </c>
    </row>
    <row r="713" spans="1:11" s="358" customFormat="1" ht="17.100000000000001" customHeight="1" x14ac:dyDescent="0.25">
      <c r="A713" s="225">
        <v>11</v>
      </c>
      <c r="B713" s="64" t="s">
        <v>25</v>
      </c>
      <c r="C713" s="1054">
        <v>0</v>
      </c>
      <c r="D713" s="1054">
        <v>0</v>
      </c>
      <c r="E713" s="1054">
        <v>0</v>
      </c>
      <c r="F713" s="1054">
        <v>0</v>
      </c>
      <c r="G713" s="1054">
        <v>0</v>
      </c>
      <c r="H713" s="1054">
        <v>0</v>
      </c>
      <c r="I713" s="874" t="e">
        <f t="shared" ref="I713:I775" si="75">F713/E713</f>
        <v>#DIV/0!</v>
      </c>
      <c r="J713" s="874" t="e">
        <v>#DIV/0!</v>
      </c>
      <c r="K713" s="874" t="e">
        <f t="shared" si="71"/>
        <v>#DIV/0!</v>
      </c>
    </row>
    <row r="714" spans="1:11" s="358" customFormat="1" ht="17.100000000000001" customHeight="1" x14ac:dyDescent="0.25">
      <c r="A714" s="225">
        <v>12</v>
      </c>
      <c r="B714" s="64" t="s">
        <v>40</v>
      </c>
      <c r="C714" s="1054">
        <v>15</v>
      </c>
      <c r="D714" s="1037">
        <v>200</v>
      </c>
      <c r="E714" s="1081">
        <v>527569.89</v>
      </c>
      <c r="F714" s="1102">
        <v>258509246.09999999</v>
      </c>
      <c r="G714" s="1059">
        <v>43107365.450000003</v>
      </c>
      <c r="H714" s="1100">
        <v>120</v>
      </c>
      <c r="I714" s="874">
        <f t="shared" si="75"/>
        <v>490</v>
      </c>
      <c r="J714" s="874">
        <v>490</v>
      </c>
      <c r="K714" s="874">
        <f t="shared" si="71"/>
        <v>81.709298174693032</v>
      </c>
    </row>
    <row r="715" spans="1:11" s="358" customFormat="1" ht="17.100000000000001" customHeight="1" x14ac:dyDescent="0.25">
      <c r="A715" s="225">
        <v>13</v>
      </c>
      <c r="B715" s="64" t="s">
        <v>45</v>
      </c>
      <c r="C715" s="1102">
        <v>2</v>
      </c>
      <c r="D715" s="1037">
        <v>10</v>
      </c>
      <c r="E715" s="1081">
        <v>0</v>
      </c>
      <c r="F715" s="1102">
        <v>0</v>
      </c>
      <c r="G715" s="1082">
        <v>0</v>
      </c>
      <c r="H715" s="1100">
        <v>0</v>
      </c>
      <c r="I715" s="874" t="e">
        <f t="shared" si="75"/>
        <v>#DIV/0!</v>
      </c>
      <c r="J715" s="874" t="e">
        <v>#DIV/0!</v>
      </c>
      <c r="K715" s="874" t="e">
        <f t="shared" si="71"/>
        <v>#DIV/0!</v>
      </c>
    </row>
    <row r="716" spans="1:11" s="358" customFormat="1" ht="17.100000000000001" customHeight="1" x14ac:dyDescent="0.25">
      <c r="A716" s="225">
        <v>14</v>
      </c>
      <c r="B716" s="64" t="s">
        <v>163</v>
      </c>
      <c r="C716" s="1054">
        <v>2</v>
      </c>
      <c r="D716" s="1037">
        <v>8.1</v>
      </c>
      <c r="E716" s="1081">
        <v>279.44</v>
      </c>
      <c r="F716" s="1102">
        <v>76846</v>
      </c>
      <c r="G716" s="1082">
        <v>12574.8</v>
      </c>
      <c r="H716" s="1100">
        <v>25</v>
      </c>
      <c r="I716" s="874">
        <f t="shared" si="75"/>
        <v>275</v>
      </c>
      <c r="J716" s="874">
        <v>290</v>
      </c>
      <c r="K716" s="874">
        <f t="shared" si="71"/>
        <v>45</v>
      </c>
    </row>
    <row r="717" spans="1:11" s="358" customFormat="1" ht="17.100000000000001" customHeight="1" x14ac:dyDescent="0.25">
      <c r="A717" s="225">
        <v>15</v>
      </c>
      <c r="B717" s="64" t="s">
        <v>609</v>
      </c>
      <c r="C717" s="1054">
        <v>10</v>
      </c>
      <c r="D717" s="1037">
        <v>100</v>
      </c>
      <c r="E717" s="1081">
        <v>72025</v>
      </c>
      <c r="F717" s="1102">
        <v>38893726.799999997</v>
      </c>
      <c r="G717" s="1082">
        <v>71832.95</v>
      </c>
      <c r="H717" s="1100">
        <v>90</v>
      </c>
      <c r="I717" s="874">
        <f t="shared" si="75"/>
        <v>540.00314890662958</v>
      </c>
      <c r="J717" s="874">
        <v>575</v>
      </c>
      <c r="K717" s="874">
        <f t="shared" si="71"/>
        <v>0.9973335647344671</v>
      </c>
    </row>
    <row r="718" spans="1:11" s="358" customFormat="1" ht="17.100000000000001" customHeight="1" x14ac:dyDescent="0.25">
      <c r="A718" s="225"/>
      <c r="B718" s="64" t="s">
        <v>74</v>
      </c>
      <c r="C718" s="1100">
        <v>0</v>
      </c>
      <c r="D718" s="1003">
        <v>0</v>
      </c>
      <c r="E718" s="1102">
        <v>0</v>
      </c>
      <c r="F718" s="1100">
        <v>0</v>
      </c>
      <c r="G718" s="1080">
        <v>25100151</v>
      </c>
      <c r="H718" s="1102">
        <v>0</v>
      </c>
      <c r="I718" s="874"/>
      <c r="J718" s="874"/>
      <c r="K718" s="874"/>
    </row>
    <row r="719" spans="1:11" s="358" customFormat="1" ht="17.100000000000001" customHeight="1" x14ac:dyDescent="0.25">
      <c r="A719" s="225"/>
      <c r="B719" s="64" t="s">
        <v>48</v>
      </c>
      <c r="C719" s="1100">
        <v>0</v>
      </c>
      <c r="D719" s="1003">
        <v>0</v>
      </c>
      <c r="E719" s="1102">
        <v>0</v>
      </c>
      <c r="F719" s="1100">
        <v>0</v>
      </c>
      <c r="G719" s="1083">
        <v>102366367.89</v>
      </c>
      <c r="H719" s="1102">
        <v>0</v>
      </c>
      <c r="I719" s="874"/>
      <c r="J719" s="874"/>
      <c r="K719" s="874"/>
    </row>
    <row r="720" spans="1:11" s="358" customFormat="1" ht="17.100000000000001" customHeight="1" x14ac:dyDescent="0.25">
      <c r="A720" s="1223" t="s">
        <v>49</v>
      </c>
      <c r="B720" s="1224"/>
      <c r="C720" s="359">
        <f>SUM(C703:C719)</f>
        <v>218</v>
      </c>
      <c r="D720" s="359">
        <f t="shared" ref="D720:H720" si="76">SUM(D703:D719)</f>
        <v>1032.04</v>
      </c>
      <c r="E720" s="359">
        <f t="shared" si="76"/>
        <v>4854847.3800000008</v>
      </c>
      <c r="F720" s="400">
        <f>SUM(F703:F719)</f>
        <v>1299603135.05</v>
      </c>
      <c r="G720" s="359">
        <f>SUM(G703:G719)</f>
        <v>340064933</v>
      </c>
      <c r="H720" s="359">
        <f t="shared" si="76"/>
        <v>1048</v>
      </c>
      <c r="I720" s="874"/>
      <c r="J720" s="874"/>
      <c r="K720" s="874"/>
    </row>
    <row r="721" spans="1:11" s="358" customFormat="1" ht="17.100000000000001" customHeight="1" x14ac:dyDescent="0.25">
      <c r="A721" s="367"/>
      <c r="B721" s="373"/>
      <c r="C721" s="373"/>
      <c r="D721" s="374"/>
      <c r="E721" s="374"/>
      <c r="F721" s="375"/>
      <c r="G721" s="375"/>
      <c r="H721" s="371"/>
      <c r="I721" s="874"/>
      <c r="J721" s="874"/>
      <c r="K721" s="874"/>
    </row>
    <row r="722" spans="1:11" s="358" customFormat="1" ht="17.100000000000001" customHeight="1" x14ac:dyDescent="0.25">
      <c r="A722" s="367"/>
      <c r="B722" s="373"/>
      <c r="C722" s="373"/>
      <c r="D722" s="374"/>
      <c r="E722" s="374"/>
      <c r="F722" s="375"/>
      <c r="G722" s="375"/>
      <c r="H722" s="371"/>
      <c r="I722" s="874"/>
      <c r="J722" s="874"/>
      <c r="K722" s="874"/>
    </row>
    <row r="723" spans="1:11" s="358" customFormat="1" ht="17.100000000000001" customHeight="1" x14ac:dyDescent="0.25">
      <c r="A723" s="1217" t="s">
        <v>90</v>
      </c>
      <c r="B723" s="1217"/>
      <c r="C723" s="1217"/>
      <c r="D723" s="1217"/>
      <c r="E723" s="1217"/>
      <c r="F723" s="1217"/>
      <c r="G723" s="1217"/>
      <c r="H723" s="1217"/>
      <c r="I723" s="874"/>
      <c r="J723" s="874"/>
      <c r="K723" s="874"/>
    </row>
    <row r="724" spans="1:11" s="358" customFormat="1" ht="17.100000000000001" customHeight="1" x14ac:dyDescent="0.25">
      <c r="A724" s="1218" t="s">
        <v>181</v>
      </c>
      <c r="B724" s="1218" t="s">
        <v>3</v>
      </c>
      <c r="C724" s="1218" t="s">
        <v>4</v>
      </c>
      <c r="D724" s="360" t="s">
        <v>5</v>
      </c>
      <c r="E724" s="361" t="s">
        <v>6</v>
      </c>
      <c r="F724" s="362" t="s">
        <v>7</v>
      </c>
      <c r="G724" s="362" t="s">
        <v>8</v>
      </c>
      <c r="H724" s="361" t="s">
        <v>9</v>
      </c>
      <c r="I724" s="874"/>
      <c r="J724" s="874"/>
      <c r="K724" s="874"/>
    </row>
    <row r="725" spans="1:11" s="358" customFormat="1" ht="17.100000000000001" customHeight="1" x14ac:dyDescent="0.25">
      <c r="A725" s="1219"/>
      <c r="B725" s="1219"/>
      <c r="C725" s="1219"/>
      <c r="D725" s="325" t="s">
        <v>379</v>
      </c>
      <c r="E725" s="363" t="s">
        <v>633</v>
      </c>
      <c r="F725" s="364" t="s">
        <v>632</v>
      </c>
      <c r="G725" s="364" t="s">
        <v>432</v>
      </c>
      <c r="H725" s="326" t="s">
        <v>12</v>
      </c>
      <c r="I725" s="874"/>
      <c r="J725" s="874"/>
      <c r="K725" s="874"/>
    </row>
    <row r="726" spans="1:11" s="358" customFormat="1" ht="17.100000000000001" customHeight="1" x14ac:dyDescent="0.25">
      <c r="A726" s="225">
        <v>1</v>
      </c>
      <c r="B726" s="64" t="s">
        <v>61</v>
      </c>
      <c r="C726" s="1101">
        <v>80</v>
      </c>
      <c r="D726" s="1101">
        <v>82.05</v>
      </c>
      <c r="E726" s="1101">
        <v>680263.06</v>
      </c>
      <c r="F726" s="1101">
        <v>1258486661</v>
      </c>
      <c r="G726" s="1103">
        <v>95081181</v>
      </c>
      <c r="H726" s="1101">
        <v>1350</v>
      </c>
      <c r="I726" s="1124">
        <f t="shared" si="75"/>
        <v>1849.9999999999998</v>
      </c>
      <c r="J726" s="1124">
        <v>1050</v>
      </c>
      <c r="K726" s="874">
        <f t="shared" ref="K726:K788" si="77">G726/E726</f>
        <v>139.77119527848535</v>
      </c>
    </row>
    <row r="727" spans="1:11" s="358" customFormat="1" ht="17.100000000000001" customHeight="1" x14ac:dyDescent="0.25">
      <c r="A727" s="155">
        <f>+A726+1</f>
        <v>2</v>
      </c>
      <c r="B727" s="64" t="s">
        <v>57</v>
      </c>
      <c r="C727" s="1101">
        <v>181</v>
      </c>
      <c r="D727" s="1101">
        <v>328.82</v>
      </c>
      <c r="E727" s="1101">
        <v>1055931.67</v>
      </c>
      <c r="F727" s="1101">
        <v>2270253091</v>
      </c>
      <c r="G727" s="1103">
        <v>425572314</v>
      </c>
      <c r="H727" s="1101">
        <v>1580</v>
      </c>
      <c r="I727" s="1124">
        <f t="shared" si="75"/>
        <v>2150.0000004735157</v>
      </c>
      <c r="J727" s="1124">
        <v>1010.0000002170462</v>
      </c>
      <c r="K727" s="874">
        <f t="shared" si="77"/>
        <v>403.03016387414539</v>
      </c>
    </row>
    <row r="728" spans="1:11" s="358" customFormat="1" ht="17.100000000000001" customHeight="1" x14ac:dyDescent="0.25">
      <c r="A728" s="155">
        <f>+A727+1</f>
        <v>3</v>
      </c>
      <c r="B728" s="64" t="s">
        <v>59</v>
      </c>
      <c r="C728" s="1101">
        <v>1</v>
      </c>
      <c r="D728" s="1101">
        <v>4</v>
      </c>
      <c r="E728" s="1101">
        <v>0</v>
      </c>
      <c r="F728" s="1101">
        <v>0</v>
      </c>
      <c r="G728" s="1103">
        <v>216000</v>
      </c>
      <c r="H728" s="1101">
        <v>0</v>
      </c>
      <c r="I728" s="874" t="e">
        <f t="shared" si="75"/>
        <v>#DIV/0!</v>
      </c>
      <c r="J728" s="874">
        <v>349.9999638707871</v>
      </c>
      <c r="K728" s="874" t="e">
        <f t="shared" si="77"/>
        <v>#DIV/0!</v>
      </c>
    </row>
    <row r="729" spans="1:11" s="358" customFormat="1" ht="17.100000000000001" customHeight="1" x14ac:dyDescent="0.25">
      <c r="A729" s="155">
        <f>+A728+1</f>
        <v>4</v>
      </c>
      <c r="B729" s="64" t="s">
        <v>460</v>
      </c>
      <c r="C729" s="1101">
        <v>30</v>
      </c>
      <c r="D729" s="1101">
        <v>32.04</v>
      </c>
      <c r="E729" s="1101">
        <v>364536.19</v>
      </c>
      <c r="F729" s="1101">
        <f>E729*I729</f>
        <v>400989809</v>
      </c>
      <c r="G729" s="1103">
        <v>26645749</v>
      </c>
      <c r="H729" s="1101">
        <v>520</v>
      </c>
      <c r="I729" s="1124">
        <v>1100</v>
      </c>
      <c r="J729" s="1124">
        <v>130.00000234763937</v>
      </c>
      <c r="K729" s="874">
        <f t="shared" si="77"/>
        <v>73.094934689474869</v>
      </c>
    </row>
    <row r="730" spans="1:11" s="358" customFormat="1" ht="17.100000000000001" customHeight="1" x14ac:dyDescent="0.25">
      <c r="A730" s="155">
        <f>+A729+1</f>
        <v>5</v>
      </c>
      <c r="B730" s="64" t="s">
        <v>188</v>
      </c>
      <c r="C730" s="1101">
        <v>117</v>
      </c>
      <c r="D730" s="1101">
        <v>127.45</v>
      </c>
      <c r="E730" s="1101">
        <v>1238707.8999999999</v>
      </c>
      <c r="F730" s="1101">
        <v>241548041</v>
      </c>
      <c r="G730" s="1103">
        <v>42938249</v>
      </c>
      <c r="H730" s="1101">
        <v>762</v>
      </c>
      <c r="I730" s="874">
        <f t="shared" si="75"/>
        <v>195.00000040364642</v>
      </c>
      <c r="J730" s="874">
        <v>159.99999934068671</v>
      </c>
      <c r="K730" s="874">
        <f t="shared" si="77"/>
        <v>34.663740337814914</v>
      </c>
    </row>
    <row r="731" spans="1:11" s="358" customFormat="1" ht="17.100000000000001" customHeight="1" x14ac:dyDescent="0.25">
      <c r="A731" s="155">
        <v>6</v>
      </c>
      <c r="B731" s="64" t="s">
        <v>58</v>
      </c>
      <c r="C731" s="1101">
        <v>4</v>
      </c>
      <c r="D731" s="1101">
        <v>5815.14</v>
      </c>
      <c r="E731" s="1101">
        <v>96519.56</v>
      </c>
      <c r="F731" s="1101">
        <f>E731*I731</f>
        <v>24129890</v>
      </c>
      <c r="G731" s="1103">
        <v>43458691</v>
      </c>
      <c r="H731" s="1101">
        <v>550</v>
      </c>
      <c r="I731" s="874">
        <v>250</v>
      </c>
      <c r="J731" s="874">
        <v>219.99998091195064</v>
      </c>
      <c r="K731" s="874">
        <f t="shared" si="77"/>
        <v>450.25786483071414</v>
      </c>
    </row>
    <row r="732" spans="1:11" s="358" customFormat="1" ht="17.100000000000001" customHeight="1" x14ac:dyDescent="0.25">
      <c r="A732" s="155">
        <v>7</v>
      </c>
      <c r="B732" s="299" t="s">
        <v>24</v>
      </c>
      <c r="C732" s="1101">
        <v>6</v>
      </c>
      <c r="D732" s="1101">
        <v>196.45</v>
      </c>
      <c r="E732" s="1101">
        <v>5510.99</v>
      </c>
      <c r="F732" s="1101">
        <v>4684342</v>
      </c>
      <c r="G732" s="1103">
        <v>1231758</v>
      </c>
      <c r="H732" s="1101">
        <v>150</v>
      </c>
      <c r="I732" s="874">
        <f t="shared" si="75"/>
        <v>850.00009072780028</v>
      </c>
      <c r="J732" s="874">
        <v>929.9984560753436</v>
      </c>
      <c r="K732" s="874">
        <f t="shared" si="77"/>
        <v>223.50938760549377</v>
      </c>
    </row>
    <row r="733" spans="1:11" s="358" customFormat="1" ht="17.100000000000001" customHeight="1" x14ac:dyDescent="0.25">
      <c r="A733" s="155">
        <v>8</v>
      </c>
      <c r="B733" s="299" t="s">
        <v>169</v>
      </c>
      <c r="C733" s="1101">
        <v>18</v>
      </c>
      <c r="D733" s="1101">
        <v>79.17</v>
      </c>
      <c r="E733" s="1101">
        <v>39144.74</v>
      </c>
      <c r="F733" s="1101">
        <v>18789475</v>
      </c>
      <c r="G733" s="1103">
        <v>3974299</v>
      </c>
      <c r="H733" s="1101">
        <v>150</v>
      </c>
      <c r="I733" s="1124">
        <f t="shared" si="75"/>
        <v>479.99999489075674</v>
      </c>
      <c r="J733" s="1124">
        <v>260.00001426128676</v>
      </c>
      <c r="K733" s="874">
        <f t="shared" si="77"/>
        <v>101.52830239771679</v>
      </c>
    </row>
    <row r="734" spans="1:11" s="358" customFormat="1" ht="15.75" customHeight="1" x14ac:dyDescent="0.25">
      <c r="A734" s="155">
        <v>9</v>
      </c>
      <c r="B734" s="299" t="s">
        <v>64</v>
      </c>
      <c r="C734" s="1101">
        <v>0</v>
      </c>
      <c r="D734" s="1101">
        <v>0</v>
      </c>
      <c r="E734" s="1101">
        <v>11082.6</v>
      </c>
      <c r="F734" s="1101">
        <v>332478</v>
      </c>
      <c r="G734" s="1101">
        <v>1019406</v>
      </c>
      <c r="H734" s="1101">
        <v>0</v>
      </c>
      <c r="I734" s="874">
        <f t="shared" si="75"/>
        <v>30</v>
      </c>
      <c r="J734" s="874">
        <v>29.999992498125096</v>
      </c>
      <c r="K734" s="874">
        <f t="shared" si="77"/>
        <v>91.982567267608687</v>
      </c>
    </row>
    <row r="735" spans="1:11" s="358" customFormat="1" ht="15.75" customHeight="1" x14ac:dyDescent="0.25">
      <c r="A735" s="155">
        <v>10</v>
      </c>
      <c r="B735" s="299" t="s">
        <v>193</v>
      </c>
      <c r="C735" s="1101">
        <v>0</v>
      </c>
      <c r="D735" s="1101">
        <v>0</v>
      </c>
      <c r="E735" s="1101">
        <v>0</v>
      </c>
      <c r="F735" s="1101">
        <v>0</v>
      </c>
      <c r="G735" s="1103">
        <v>407072</v>
      </c>
      <c r="H735" s="1101">
        <v>0</v>
      </c>
      <c r="I735" s="874"/>
      <c r="J735" s="874"/>
      <c r="K735" s="874"/>
    </row>
    <row r="736" spans="1:11" s="358" customFormat="1" ht="17.100000000000001" customHeight="1" x14ac:dyDescent="0.25">
      <c r="A736" s="155"/>
      <c r="B736" s="299" t="s">
        <v>74</v>
      </c>
      <c r="C736" s="1100">
        <v>0</v>
      </c>
      <c r="D736" s="1100">
        <v>0</v>
      </c>
      <c r="E736" s="1100">
        <v>0</v>
      </c>
      <c r="F736" s="1100">
        <v>0</v>
      </c>
      <c r="G736" s="1100">
        <v>40753081</v>
      </c>
      <c r="H736" s="1100">
        <v>0</v>
      </c>
      <c r="I736" s="874"/>
      <c r="J736" s="874"/>
      <c r="K736" s="874"/>
    </row>
    <row r="737" spans="1:11" s="358" customFormat="1" ht="17.100000000000001" customHeight="1" x14ac:dyDescent="0.25">
      <c r="A737" s="155"/>
      <c r="B737" s="64" t="s">
        <v>48</v>
      </c>
      <c r="C737" s="1100">
        <v>0</v>
      </c>
      <c r="D737" s="1100">
        <v>0</v>
      </c>
      <c r="E737" s="1100">
        <v>0</v>
      </c>
      <c r="F737" s="1100">
        <v>0</v>
      </c>
      <c r="G737" s="1100">
        <v>39468608</v>
      </c>
      <c r="H737" s="1100">
        <v>0</v>
      </c>
      <c r="I737" s="874"/>
      <c r="J737" s="874"/>
      <c r="K737" s="874"/>
    </row>
    <row r="738" spans="1:11" s="358" customFormat="1" ht="17.100000000000001" customHeight="1" x14ac:dyDescent="0.25">
      <c r="A738" s="1223" t="s">
        <v>49</v>
      </c>
      <c r="B738" s="1224"/>
      <c r="C738" s="359">
        <f>SUM(C726:C737)</f>
        <v>437</v>
      </c>
      <c r="D738" s="359">
        <f t="shared" ref="D738:H738" si="78">SUM(D726:D737)</f>
        <v>6665.12</v>
      </c>
      <c r="E738" s="359">
        <f>SUM(E726:E737)</f>
        <v>3491696.7100000004</v>
      </c>
      <c r="F738" s="359">
        <f>SUM(F726:F737)</f>
        <v>4219213787</v>
      </c>
      <c r="G738" s="400">
        <f>SUM(G726:G737)</f>
        <v>720766408</v>
      </c>
      <c r="H738" s="359">
        <f t="shared" si="78"/>
        <v>5062</v>
      </c>
      <c r="I738" s="874"/>
      <c r="J738" s="874"/>
      <c r="K738" s="874"/>
    </row>
    <row r="739" spans="1:11" s="358" customFormat="1" ht="17.100000000000001" customHeight="1" x14ac:dyDescent="0.25">
      <c r="A739" s="379"/>
      <c r="B739" s="380"/>
      <c r="C739" s="380"/>
      <c r="D739" s="381"/>
      <c r="E739" s="381"/>
      <c r="F739" s="382"/>
      <c r="G739" s="382"/>
      <c r="H739" s="383"/>
      <c r="I739" s="874"/>
      <c r="J739" s="874"/>
      <c r="K739" s="874"/>
    </row>
    <row r="740" spans="1:11" s="418" customFormat="1" ht="17.100000000000001" customHeight="1" x14ac:dyDescent="0.25">
      <c r="A740" s="1230" t="s">
        <v>138</v>
      </c>
      <c r="B740" s="1230"/>
      <c r="C740" s="1230"/>
      <c r="D740" s="1230"/>
      <c r="E740" s="1230"/>
      <c r="F740" s="1230"/>
      <c r="G740" s="1230"/>
      <c r="H740" s="1230"/>
      <c r="I740" s="884"/>
      <c r="J740" s="874"/>
      <c r="K740" s="884"/>
    </row>
    <row r="741" spans="1:11" s="358" customFormat="1" ht="17.100000000000001" customHeight="1" x14ac:dyDescent="0.25">
      <c r="A741" s="1218" t="s">
        <v>181</v>
      </c>
      <c r="B741" s="1218" t="s">
        <v>3</v>
      </c>
      <c r="C741" s="1218" t="s">
        <v>4</v>
      </c>
      <c r="D741" s="360" t="s">
        <v>5</v>
      </c>
      <c r="E741" s="361" t="s">
        <v>6</v>
      </c>
      <c r="F741" s="362" t="s">
        <v>7</v>
      </c>
      <c r="G741" s="362" t="s">
        <v>8</v>
      </c>
      <c r="H741" s="361" t="s">
        <v>9</v>
      </c>
      <c r="I741" s="874"/>
      <c r="J741" s="874"/>
      <c r="K741" s="874"/>
    </row>
    <row r="742" spans="1:11" s="358" customFormat="1" ht="17.100000000000001" customHeight="1" x14ac:dyDescent="0.25">
      <c r="A742" s="1219"/>
      <c r="B742" s="1219"/>
      <c r="C742" s="1219"/>
      <c r="D742" s="325" t="s">
        <v>379</v>
      </c>
      <c r="E742" s="363" t="s">
        <v>633</v>
      </c>
      <c r="F742" s="364" t="s">
        <v>632</v>
      </c>
      <c r="G742" s="364" t="s">
        <v>432</v>
      </c>
      <c r="H742" s="326" t="s">
        <v>12</v>
      </c>
      <c r="I742" s="874"/>
      <c r="J742" s="874"/>
      <c r="K742" s="874"/>
    </row>
    <row r="743" spans="1:11" s="358" customFormat="1" ht="17.100000000000001" customHeight="1" x14ac:dyDescent="0.25">
      <c r="A743" s="225">
        <v>1</v>
      </c>
      <c r="B743" s="64" t="s">
        <v>59</v>
      </c>
      <c r="C743" s="1100">
        <v>46</v>
      </c>
      <c r="D743" s="1100">
        <v>2042.15</v>
      </c>
      <c r="E743" s="1102">
        <v>1165697.29</v>
      </c>
      <c r="F743" s="1102">
        <v>407994051.5</v>
      </c>
      <c r="G743" s="1102">
        <v>109464720</v>
      </c>
      <c r="H743" s="1100">
        <v>750</v>
      </c>
      <c r="I743" s="874">
        <f t="shared" si="75"/>
        <v>350</v>
      </c>
      <c r="J743" s="874">
        <v>350</v>
      </c>
      <c r="K743" s="874">
        <f t="shared" si="77"/>
        <v>93.904927925156272</v>
      </c>
    </row>
    <row r="744" spans="1:11" s="358" customFormat="1" ht="17.100000000000001" customHeight="1" x14ac:dyDescent="0.25">
      <c r="A744" s="155">
        <v>2</v>
      </c>
      <c r="B744" s="64" t="s">
        <v>61</v>
      </c>
      <c r="C744" s="1100">
        <v>1</v>
      </c>
      <c r="D744" s="1100">
        <v>1</v>
      </c>
      <c r="E744" s="1102">
        <v>0</v>
      </c>
      <c r="F744" s="1102">
        <v>0</v>
      </c>
      <c r="G744" s="1102">
        <v>0</v>
      </c>
      <c r="H744" s="1100">
        <v>0</v>
      </c>
      <c r="I744" s="874" t="e">
        <f t="shared" si="75"/>
        <v>#DIV/0!</v>
      </c>
      <c r="J744" s="874">
        <v>1800.000000131824</v>
      </c>
      <c r="K744" s="874" t="e">
        <f t="shared" si="77"/>
        <v>#DIV/0!</v>
      </c>
    </row>
    <row r="745" spans="1:11" s="358" customFormat="1" ht="17.100000000000001" customHeight="1" x14ac:dyDescent="0.25">
      <c r="A745" s="155">
        <v>3</v>
      </c>
      <c r="B745" s="64" t="s">
        <v>68</v>
      </c>
      <c r="C745" s="1100">
        <v>7</v>
      </c>
      <c r="D745" s="1100">
        <v>17.489999999999998</v>
      </c>
      <c r="E745" s="1102">
        <v>16577.310000000001</v>
      </c>
      <c r="F745" s="1102">
        <v>2486596.5</v>
      </c>
      <c r="G745" s="1102">
        <v>1502328</v>
      </c>
      <c r="H745" s="1100">
        <v>30</v>
      </c>
      <c r="I745" s="874">
        <f t="shared" si="75"/>
        <v>150</v>
      </c>
      <c r="J745" s="874">
        <v>130</v>
      </c>
      <c r="K745" s="874">
        <f t="shared" si="77"/>
        <v>90.625559876723059</v>
      </c>
    </row>
    <row r="746" spans="1:11" s="358" customFormat="1" ht="17.100000000000001" customHeight="1" x14ac:dyDescent="0.25">
      <c r="A746" s="155">
        <v>4</v>
      </c>
      <c r="B746" s="64" t="s">
        <v>57</v>
      </c>
      <c r="C746" s="1100">
        <v>247</v>
      </c>
      <c r="D746" s="1100">
        <v>536.99</v>
      </c>
      <c r="E746" s="1102">
        <v>1414741.26</v>
      </c>
      <c r="F746" s="1102">
        <v>2970956646</v>
      </c>
      <c r="G746" s="1102">
        <v>393203644</v>
      </c>
      <c r="H746" s="1100">
        <v>830</v>
      </c>
      <c r="I746" s="874">
        <f t="shared" si="75"/>
        <v>2100</v>
      </c>
      <c r="J746" s="874">
        <v>2100</v>
      </c>
      <c r="K746" s="874">
        <f t="shared" si="77"/>
        <v>277.93325544205874</v>
      </c>
    </row>
    <row r="747" spans="1:11" s="358" customFormat="1" ht="17.100000000000001" customHeight="1" x14ac:dyDescent="0.25">
      <c r="A747" s="155">
        <v>5</v>
      </c>
      <c r="B747" s="64" t="s">
        <v>62</v>
      </c>
      <c r="C747" s="1100">
        <v>199</v>
      </c>
      <c r="D747" s="1100">
        <v>218.9</v>
      </c>
      <c r="E747" s="1100">
        <v>5686839.2699999996</v>
      </c>
      <c r="F747" s="1100">
        <v>1108933658</v>
      </c>
      <c r="G747" s="1100">
        <v>72655493</v>
      </c>
      <c r="H747" s="1100">
        <v>2200</v>
      </c>
      <c r="I747" s="874">
        <f t="shared" si="75"/>
        <v>195.00000006154562</v>
      </c>
      <c r="J747" s="874">
        <v>180</v>
      </c>
      <c r="K747" s="874">
        <f t="shared" si="77"/>
        <v>12.776076402103062</v>
      </c>
    </row>
    <row r="748" spans="1:11" s="358" customFormat="1" ht="17.100000000000001" customHeight="1" x14ac:dyDescent="0.25">
      <c r="A748" s="155">
        <v>6</v>
      </c>
      <c r="B748" s="64" t="s">
        <v>58</v>
      </c>
      <c r="C748" s="1100">
        <v>5</v>
      </c>
      <c r="D748" s="1100">
        <v>19484</v>
      </c>
      <c r="E748" s="1102">
        <v>587710.21</v>
      </c>
      <c r="F748" s="1102">
        <f>E748*I748</f>
        <v>164558858.79999998</v>
      </c>
      <c r="G748" s="1102">
        <v>294308399</v>
      </c>
      <c r="H748" s="1100">
        <v>250</v>
      </c>
      <c r="I748" s="874">
        <v>280</v>
      </c>
      <c r="J748" s="874">
        <v>280</v>
      </c>
      <c r="K748" s="874">
        <f t="shared" si="77"/>
        <v>500.7712882850887</v>
      </c>
    </row>
    <row r="749" spans="1:11" s="358" customFormat="1" ht="17.100000000000001" customHeight="1" x14ac:dyDescent="0.25">
      <c r="A749" s="155">
        <v>7</v>
      </c>
      <c r="B749" s="64" t="s">
        <v>66</v>
      </c>
      <c r="C749" s="1100">
        <v>0</v>
      </c>
      <c r="D749" s="1100">
        <v>0</v>
      </c>
      <c r="E749" s="1100">
        <v>0</v>
      </c>
      <c r="F749" s="1100">
        <v>0</v>
      </c>
      <c r="G749" s="1100">
        <v>0</v>
      </c>
      <c r="H749" s="1100">
        <v>0</v>
      </c>
      <c r="I749" s="874" t="e">
        <f t="shared" si="75"/>
        <v>#DIV/0!</v>
      </c>
      <c r="J749" s="874" t="e">
        <v>#DIV/0!</v>
      </c>
      <c r="K749" s="874" t="e">
        <f t="shared" si="77"/>
        <v>#DIV/0!</v>
      </c>
    </row>
    <row r="750" spans="1:11" s="358" customFormat="1" ht="17.100000000000001" customHeight="1" x14ac:dyDescent="0.25">
      <c r="A750" s="225">
        <v>8</v>
      </c>
      <c r="B750" s="295" t="s">
        <v>25</v>
      </c>
      <c r="C750" s="1100">
        <v>35</v>
      </c>
      <c r="D750" s="1100">
        <v>740.66</v>
      </c>
      <c r="E750" s="1102">
        <v>610721.61</v>
      </c>
      <c r="F750" s="1102">
        <v>274824724.5</v>
      </c>
      <c r="G750" s="1102">
        <v>41489793</v>
      </c>
      <c r="H750" s="1100">
        <v>180</v>
      </c>
      <c r="I750" s="874">
        <f t="shared" si="75"/>
        <v>450</v>
      </c>
      <c r="J750" s="874">
        <v>438.00000007348109</v>
      </c>
      <c r="K750" s="874">
        <f t="shared" si="77"/>
        <v>67.935688406375533</v>
      </c>
    </row>
    <row r="751" spans="1:11" s="358" customFormat="1" ht="17.100000000000001" customHeight="1" x14ac:dyDescent="0.25">
      <c r="A751" s="155">
        <v>9</v>
      </c>
      <c r="B751" s="297" t="s">
        <v>169</v>
      </c>
      <c r="C751" s="1100">
        <v>15</v>
      </c>
      <c r="D751" s="1100">
        <v>125.8</v>
      </c>
      <c r="E751" s="1102">
        <v>123475.53</v>
      </c>
      <c r="F751" s="1102">
        <v>61120387.350000001</v>
      </c>
      <c r="G751" s="1102">
        <v>11333810</v>
      </c>
      <c r="H751" s="1100">
        <v>60</v>
      </c>
      <c r="I751" s="874">
        <f t="shared" si="75"/>
        <v>495</v>
      </c>
      <c r="J751" s="874">
        <v>550</v>
      </c>
      <c r="K751" s="874">
        <f t="shared" si="77"/>
        <v>91.789927931469492</v>
      </c>
    </row>
    <row r="752" spans="1:11" s="358" customFormat="1" ht="17.100000000000001" customHeight="1" x14ac:dyDescent="0.25">
      <c r="A752" s="155">
        <v>10</v>
      </c>
      <c r="B752" s="297" t="s">
        <v>64</v>
      </c>
      <c r="C752" s="1100">
        <v>0</v>
      </c>
      <c r="D752" s="1100">
        <v>0</v>
      </c>
      <c r="E752" s="1100">
        <v>360215</v>
      </c>
      <c r="F752" s="1100">
        <v>75645150</v>
      </c>
      <c r="G752" s="1100">
        <v>8899300</v>
      </c>
      <c r="H752" s="1100">
        <v>250</v>
      </c>
      <c r="I752" s="874">
        <f t="shared" si="75"/>
        <v>210</v>
      </c>
      <c r="J752" s="874">
        <v>250</v>
      </c>
      <c r="K752" s="874">
        <f t="shared" si="77"/>
        <v>24.70552309037658</v>
      </c>
    </row>
    <row r="753" spans="1:11" s="358" customFormat="1" ht="17.100000000000001" customHeight="1" x14ac:dyDescent="0.25">
      <c r="A753" s="155">
        <v>11</v>
      </c>
      <c r="B753" s="297" t="s">
        <v>193</v>
      </c>
      <c r="C753" s="1100">
        <v>0</v>
      </c>
      <c r="D753" s="1100">
        <v>0</v>
      </c>
      <c r="E753" s="1100">
        <v>0</v>
      </c>
      <c r="F753" s="1100">
        <v>0</v>
      </c>
      <c r="G753" s="1100">
        <v>0</v>
      </c>
      <c r="H753" s="1100">
        <v>0</v>
      </c>
      <c r="I753" s="874" t="e">
        <f t="shared" si="75"/>
        <v>#DIV/0!</v>
      </c>
      <c r="J753" s="874" t="e">
        <v>#DIV/0!</v>
      </c>
      <c r="K753" s="874" t="e">
        <f t="shared" si="77"/>
        <v>#DIV/0!</v>
      </c>
    </row>
    <row r="754" spans="1:11" s="358" customFormat="1" ht="17.100000000000001" customHeight="1" x14ac:dyDescent="0.25">
      <c r="A754" s="155">
        <v>12</v>
      </c>
      <c r="B754" s="297" t="s">
        <v>30</v>
      </c>
      <c r="C754" s="1100">
        <v>0</v>
      </c>
      <c r="D754" s="1100">
        <v>0</v>
      </c>
      <c r="E754" s="1100">
        <v>0</v>
      </c>
      <c r="F754" s="1100">
        <v>0</v>
      </c>
      <c r="G754" s="1100">
        <v>0</v>
      </c>
      <c r="H754" s="1100">
        <v>0</v>
      </c>
      <c r="I754" s="874" t="e">
        <f t="shared" si="75"/>
        <v>#DIV/0!</v>
      </c>
      <c r="J754" s="874">
        <v>770</v>
      </c>
      <c r="K754" s="874" t="e">
        <f t="shared" si="77"/>
        <v>#DIV/0!</v>
      </c>
    </row>
    <row r="755" spans="1:11" s="358" customFormat="1" ht="17.100000000000001" customHeight="1" x14ac:dyDescent="0.25">
      <c r="A755" s="155"/>
      <c r="B755" s="64" t="s">
        <v>74</v>
      </c>
      <c r="C755" s="1100">
        <v>0</v>
      </c>
      <c r="D755" s="1100">
        <v>0</v>
      </c>
      <c r="E755" s="1100">
        <v>0</v>
      </c>
      <c r="F755" s="1100">
        <v>0</v>
      </c>
      <c r="G755" s="1102">
        <v>21481853</v>
      </c>
      <c r="H755" s="1102">
        <v>0</v>
      </c>
      <c r="I755" s="874"/>
      <c r="J755" s="874"/>
      <c r="K755" s="874"/>
    </row>
    <row r="756" spans="1:11" s="358" customFormat="1" ht="17.100000000000001" customHeight="1" x14ac:dyDescent="0.25">
      <c r="A756" s="155"/>
      <c r="B756" s="64" t="s">
        <v>48</v>
      </c>
      <c r="C756" s="1100">
        <v>0</v>
      </c>
      <c r="D756" s="1100">
        <v>0</v>
      </c>
      <c r="E756" s="1100">
        <v>0</v>
      </c>
      <c r="F756" s="1100">
        <v>0</v>
      </c>
      <c r="G756" s="1102">
        <v>425856571</v>
      </c>
      <c r="H756" s="1102">
        <v>0</v>
      </c>
      <c r="I756" s="874"/>
      <c r="J756" s="874"/>
      <c r="K756" s="874"/>
    </row>
    <row r="757" spans="1:11" s="358" customFormat="1" ht="17.100000000000001" customHeight="1" x14ac:dyDescent="0.25">
      <c r="A757" s="1223" t="s">
        <v>49</v>
      </c>
      <c r="B757" s="1224"/>
      <c r="C757" s="359">
        <f>SUM(C743:C756)</f>
        <v>555</v>
      </c>
      <c r="D757" s="359">
        <f t="shared" ref="D757:H757" si="79">SUM(D743:D756)</f>
        <v>23166.989999999998</v>
      </c>
      <c r="E757" s="359">
        <f t="shared" si="79"/>
        <v>9965977.4799999986</v>
      </c>
      <c r="F757" s="400">
        <f>SUM(F743:F756)</f>
        <v>5066520072.6500006</v>
      </c>
      <c r="G757" s="400">
        <f>SUM(G743:G756)</f>
        <v>1380195911</v>
      </c>
      <c r="H757" s="359">
        <f t="shared" si="79"/>
        <v>4550</v>
      </c>
      <c r="I757" s="874"/>
      <c r="J757" s="874"/>
      <c r="K757" s="874"/>
    </row>
    <row r="758" spans="1:11" s="358" customFormat="1" ht="17.100000000000001" customHeight="1" x14ac:dyDescent="0.25">
      <c r="A758" s="367"/>
      <c r="B758" s="373"/>
      <c r="C758" s="373"/>
      <c r="D758" s="374"/>
      <c r="E758" s="374"/>
      <c r="F758" s="375"/>
      <c r="G758" s="375"/>
      <c r="H758" s="371"/>
      <c r="I758" s="874"/>
      <c r="J758" s="874"/>
      <c r="K758" s="874"/>
    </row>
    <row r="759" spans="1:11" s="358" customFormat="1" ht="17.100000000000001" customHeight="1" x14ac:dyDescent="0.25">
      <c r="A759" s="1217" t="s">
        <v>208</v>
      </c>
      <c r="B759" s="1217"/>
      <c r="C759" s="1217"/>
      <c r="D759" s="1217"/>
      <c r="E759" s="1217"/>
      <c r="F759" s="1217"/>
      <c r="G759" s="1217"/>
      <c r="H759" s="1217"/>
      <c r="I759" s="874"/>
      <c r="J759" s="874"/>
      <c r="K759" s="874"/>
    </row>
    <row r="760" spans="1:11" s="358" customFormat="1" ht="17.100000000000001" customHeight="1" x14ac:dyDescent="0.25">
      <c r="A760" s="1218" t="s">
        <v>181</v>
      </c>
      <c r="B760" s="1218" t="s">
        <v>3</v>
      </c>
      <c r="C760" s="1218" t="s">
        <v>4</v>
      </c>
      <c r="D760" s="360" t="s">
        <v>5</v>
      </c>
      <c r="E760" s="361" t="s">
        <v>6</v>
      </c>
      <c r="F760" s="362" t="s">
        <v>7</v>
      </c>
      <c r="G760" s="362" t="s">
        <v>8</v>
      </c>
      <c r="H760" s="361" t="s">
        <v>9</v>
      </c>
      <c r="I760" s="874"/>
      <c r="J760" s="874"/>
      <c r="K760" s="874"/>
    </row>
    <row r="761" spans="1:11" s="358" customFormat="1" ht="17.100000000000001" customHeight="1" x14ac:dyDescent="0.25">
      <c r="A761" s="1219"/>
      <c r="B761" s="1219"/>
      <c r="C761" s="1219"/>
      <c r="D761" s="325" t="s">
        <v>379</v>
      </c>
      <c r="E761" s="363" t="s">
        <v>633</v>
      </c>
      <c r="F761" s="364" t="s">
        <v>632</v>
      </c>
      <c r="G761" s="364" t="s">
        <v>432</v>
      </c>
      <c r="H761" s="326" t="s">
        <v>12</v>
      </c>
      <c r="I761" s="874"/>
      <c r="J761" s="874"/>
      <c r="K761" s="874"/>
    </row>
    <row r="762" spans="1:11" s="358" customFormat="1" ht="17.100000000000001" customHeight="1" x14ac:dyDescent="0.25">
      <c r="A762" s="225">
        <v>1</v>
      </c>
      <c r="B762" s="64" t="s">
        <v>53</v>
      </c>
      <c r="C762" s="1084">
        <v>0</v>
      </c>
      <c r="D762" s="1084">
        <v>0</v>
      </c>
      <c r="E762" s="1084">
        <v>4105500</v>
      </c>
      <c r="F762" s="1084">
        <v>923737500</v>
      </c>
      <c r="G762" s="1084">
        <v>160297000</v>
      </c>
      <c r="H762" s="1084">
        <v>25</v>
      </c>
      <c r="I762" s="874">
        <f t="shared" si="75"/>
        <v>225</v>
      </c>
      <c r="J762" s="874">
        <v>240</v>
      </c>
      <c r="K762" s="874">
        <f t="shared" si="77"/>
        <v>39.044452563634152</v>
      </c>
    </row>
    <row r="763" spans="1:11" s="358" customFormat="1" ht="17.100000000000001" customHeight="1" x14ac:dyDescent="0.25">
      <c r="A763" s="225">
        <v>2</v>
      </c>
      <c r="B763" s="297" t="s">
        <v>30</v>
      </c>
      <c r="C763" s="1084">
        <v>9</v>
      </c>
      <c r="D763" s="1084">
        <v>674.71</v>
      </c>
      <c r="E763" s="1084">
        <v>441109</v>
      </c>
      <c r="F763" s="1084">
        <f>E763*I763</f>
        <v>304365210</v>
      </c>
      <c r="G763" s="1084">
        <v>100406521</v>
      </c>
      <c r="H763" s="1084">
        <v>20</v>
      </c>
      <c r="I763" s="874">
        <v>690</v>
      </c>
      <c r="J763" s="874">
        <v>550</v>
      </c>
      <c r="K763" s="874">
        <f t="shared" si="77"/>
        <v>227.62292539939108</v>
      </c>
    </row>
    <row r="764" spans="1:11" s="358" customFormat="1" ht="17.100000000000001" customHeight="1" x14ac:dyDescent="0.25">
      <c r="A764" s="155"/>
      <c r="B764" s="64" t="s">
        <v>74</v>
      </c>
      <c r="C764" s="1084">
        <v>0</v>
      </c>
      <c r="D764" s="1084">
        <v>0</v>
      </c>
      <c r="E764" s="1084">
        <v>0</v>
      </c>
      <c r="F764" s="1084">
        <v>0</v>
      </c>
      <c r="G764" s="1084">
        <v>1153000</v>
      </c>
      <c r="H764" s="1084">
        <v>0</v>
      </c>
      <c r="I764" s="874"/>
      <c r="J764" s="874"/>
      <c r="K764" s="874"/>
    </row>
    <row r="765" spans="1:11" s="358" customFormat="1" ht="17.100000000000001" customHeight="1" x14ac:dyDescent="0.25">
      <c r="A765" s="155"/>
      <c r="B765" s="64" t="s">
        <v>48</v>
      </c>
      <c r="C765" s="1084">
        <v>0</v>
      </c>
      <c r="D765" s="1084">
        <v>0</v>
      </c>
      <c r="E765" s="1084">
        <v>0</v>
      </c>
      <c r="F765" s="1084">
        <v>0</v>
      </c>
      <c r="G765" s="1084">
        <v>38902000</v>
      </c>
      <c r="H765" s="1084">
        <v>0</v>
      </c>
      <c r="I765" s="874"/>
      <c r="J765" s="874"/>
      <c r="K765" s="874"/>
    </row>
    <row r="766" spans="1:11" s="358" customFormat="1" ht="17.100000000000001" customHeight="1" x14ac:dyDescent="0.25">
      <c r="A766" s="1223" t="s">
        <v>49</v>
      </c>
      <c r="B766" s="1224"/>
      <c r="C766" s="359">
        <f>SUM(C762:C765)</f>
        <v>9</v>
      </c>
      <c r="D766" s="359">
        <f t="shared" ref="D766:H766" si="80">SUM(D762:D765)</f>
        <v>674.71</v>
      </c>
      <c r="E766" s="359">
        <f t="shared" si="80"/>
        <v>4546609</v>
      </c>
      <c r="F766" s="400">
        <f>SUM(F762:F765)</f>
        <v>1228102710</v>
      </c>
      <c r="G766" s="359">
        <f>SUM(G762:G765)</f>
        <v>300758521</v>
      </c>
      <c r="H766" s="359">
        <f t="shared" si="80"/>
        <v>45</v>
      </c>
      <c r="I766" s="874"/>
      <c r="J766" s="874"/>
      <c r="K766" s="874"/>
    </row>
    <row r="767" spans="1:11" s="358" customFormat="1" ht="17.100000000000001" customHeight="1" x14ac:dyDescent="0.25">
      <c r="A767" s="367"/>
      <c r="B767" s="373"/>
      <c r="C767" s="373"/>
      <c r="D767" s="374"/>
      <c r="E767" s="374"/>
      <c r="F767" s="375"/>
      <c r="G767" s="375"/>
      <c r="H767" s="371"/>
      <c r="I767" s="874"/>
      <c r="J767" s="874"/>
      <c r="K767" s="874"/>
    </row>
    <row r="768" spans="1:11" s="358" customFormat="1" ht="17.100000000000001" customHeight="1" x14ac:dyDescent="0.25">
      <c r="A768" s="1217" t="s">
        <v>115</v>
      </c>
      <c r="B768" s="1217"/>
      <c r="C768" s="1217"/>
      <c r="D768" s="1217"/>
      <c r="E768" s="1217"/>
      <c r="F768" s="1217"/>
      <c r="G768" s="1217"/>
      <c r="H768" s="1217"/>
      <c r="I768" s="874"/>
      <c r="J768" s="874"/>
      <c r="K768" s="874"/>
    </row>
    <row r="769" spans="1:11" s="358" customFormat="1" ht="17.100000000000001" customHeight="1" x14ac:dyDescent="0.25">
      <c r="A769" s="1218" t="s">
        <v>181</v>
      </c>
      <c r="B769" s="1218" t="s">
        <v>3</v>
      </c>
      <c r="C769" s="1218" t="s">
        <v>4</v>
      </c>
      <c r="D769" s="360" t="s">
        <v>5</v>
      </c>
      <c r="E769" s="361" t="s">
        <v>6</v>
      </c>
      <c r="F769" s="362" t="s">
        <v>7</v>
      </c>
      <c r="G769" s="362" t="s">
        <v>8</v>
      </c>
      <c r="H769" s="361" t="s">
        <v>9</v>
      </c>
      <c r="I769" s="874"/>
      <c r="J769" s="874"/>
      <c r="K769" s="874"/>
    </row>
    <row r="770" spans="1:11" s="358" customFormat="1" ht="17.100000000000001" customHeight="1" x14ac:dyDescent="0.25">
      <c r="A770" s="1219"/>
      <c r="B770" s="1219"/>
      <c r="C770" s="1219"/>
      <c r="D770" s="325" t="s">
        <v>379</v>
      </c>
      <c r="E770" s="363" t="s">
        <v>633</v>
      </c>
      <c r="F770" s="364" t="s">
        <v>632</v>
      </c>
      <c r="G770" s="364" t="s">
        <v>631</v>
      </c>
      <c r="H770" s="326" t="s">
        <v>12</v>
      </c>
      <c r="I770" s="874"/>
      <c r="J770" s="874"/>
      <c r="K770" s="874"/>
    </row>
    <row r="771" spans="1:11" s="358" customFormat="1" ht="17.100000000000001" customHeight="1" x14ac:dyDescent="0.25">
      <c r="A771" s="225">
        <v>1</v>
      </c>
      <c r="B771" s="64" t="s">
        <v>62</v>
      </c>
      <c r="C771" s="1100">
        <v>65</v>
      </c>
      <c r="D771" s="1003">
        <v>68.69</v>
      </c>
      <c r="E771" s="1102">
        <v>133598.63</v>
      </c>
      <c r="F771" s="1102">
        <v>26051732.850000001</v>
      </c>
      <c r="G771" s="1100">
        <v>66313197</v>
      </c>
      <c r="H771" s="1102">
        <v>350</v>
      </c>
      <c r="I771" s="874">
        <f t="shared" si="75"/>
        <v>195</v>
      </c>
      <c r="J771" s="874">
        <v>184.99999999999997</v>
      </c>
      <c r="K771" s="874">
        <f t="shared" si="77"/>
        <v>496.3613549031154</v>
      </c>
    </row>
    <row r="772" spans="1:11" s="358" customFormat="1" ht="17.100000000000001" customHeight="1" x14ac:dyDescent="0.25">
      <c r="A772" s="155">
        <f>+A771+1</f>
        <v>2</v>
      </c>
      <c r="B772" s="64" t="s">
        <v>66</v>
      </c>
      <c r="C772" s="1100">
        <v>14</v>
      </c>
      <c r="D772" s="1003">
        <v>13.85</v>
      </c>
      <c r="E772" s="1102">
        <v>8208</v>
      </c>
      <c r="F772" s="1102">
        <v>5745600</v>
      </c>
      <c r="G772" s="1102">
        <v>3714717</v>
      </c>
      <c r="H772" s="1102">
        <v>50</v>
      </c>
      <c r="I772" s="874">
        <f t="shared" si="75"/>
        <v>700</v>
      </c>
      <c r="J772" s="874">
        <v>690.00000000000011</v>
      </c>
      <c r="K772" s="874">
        <f t="shared" si="77"/>
        <v>452.57273391812868</v>
      </c>
    </row>
    <row r="773" spans="1:11" s="358" customFormat="1" ht="17.100000000000001" customHeight="1" x14ac:dyDescent="0.25">
      <c r="A773" s="225">
        <v>3</v>
      </c>
      <c r="B773" s="64" t="s">
        <v>53</v>
      </c>
      <c r="C773" s="1100">
        <v>0</v>
      </c>
      <c r="D773" s="1100">
        <v>0</v>
      </c>
      <c r="E773" s="1100">
        <v>0</v>
      </c>
      <c r="F773" s="1100">
        <v>0</v>
      </c>
      <c r="G773" s="1100">
        <v>0</v>
      </c>
      <c r="H773" s="1100">
        <v>0</v>
      </c>
      <c r="I773" s="874" t="e">
        <f t="shared" si="75"/>
        <v>#DIV/0!</v>
      </c>
      <c r="J773" s="874" t="e">
        <v>#DIV/0!</v>
      </c>
      <c r="K773" s="874" t="e">
        <f t="shared" si="77"/>
        <v>#DIV/0!</v>
      </c>
    </row>
    <row r="774" spans="1:11" s="358" customFormat="1" ht="17.100000000000001" customHeight="1" x14ac:dyDescent="0.25">
      <c r="A774" s="155">
        <v>4</v>
      </c>
      <c r="B774" s="64" t="s">
        <v>57</v>
      </c>
      <c r="C774" s="1100">
        <v>136</v>
      </c>
      <c r="D774" s="1003">
        <v>204.27</v>
      </c>
      <c r="E774" s="1102">
        <v>776559.18</v>
      </c>
      <c r="F774" s="1102">
        <v>1630774278</v>
      </c>
      <c r="G774" s="1100">
        <v>266227238</v>
      </c>
      <c r="H774" s="1102">
        <v>1200</v>
      </c>
      <c r="I774" s="874">
        <f t="shared" si="75"/>
        <v>2100</v>
      </c>
      <c r="J774" s="874">
        <v>2100</v>
      </c>
      <c r="K774" s="874">
        <f t="shared" si="77"/>
        <v>342.82929731124932</v>
      </c>
    </row>
    <row r="775" spans="1:11" s="358" customFormat="1" ht="17.100000000000001" customHeight="1" x14ac:dyDescent="0.25">
      <c r="A775" s="225">
        <v>5</v>
      </c>
      <c r="B775" s="64" t="s">
        <v>72</v>
      </c>
      <c r="C775" s="1100">
        <v>2</v>
      </c>
      <c r="D775" s="1003">
        <v>1.65</v>
      </c>
      <c r="E775" s="1102">
        <v>0</v>
      </c>
      <c r="F775" s="1102">
        <v>0</v>
      </c>
      <c r="G775" s="1100">
        <v>0</v>
      </c>
      <c r="H775" s="1102">
        <v>0</v>
      </c>
      <c r="I775" s="874" t="e">
        <f t="shared" si="75"/>
        <v>#DIV/0!</v>
      </c>
      <c r="J775" s="874" t="e">
        <v>#DIV/0!</v>
      </c>
      <c r="K775" s="874" t="e">
        <f t="shared" si="77"/>
        <v>#DIV/0!</v>
      </c>
    </row>
    <row r="776" spans="1:11" s="358" customFormat="1" ht="17.100000000000001" customHeight="1" x14ac:dyDescent="0.25">
      <c r="A776" s="155">
        <f t="shared" ref="A776" si="81">+A775+1</f>
        <v>6</v>
      </c>
      <c r="B776" s="64" t="s">
        <v>58</v>
      </c>
      <c r="C776" s="1100">
        <v>5</v>
      </c>
      <c r="D776" s="1003">
        <v>3878.29</v>
      </c>
      <c r="E776" s="1102">
        <v>7928037.0599999996</v>
      </c>
      <c r="F776" s="1102">
        <f>E776*I776</f>
        <v>2299130747.4000001</v>
      </c>
      <c r="G776" s="1100">
        <v>416087429</v>
      </c>
      <c r="H776" s="1102">
        <v>1500</v>
      </c>
      <c r="I776" s="874">
        <v>290</v>
      </c>
      <c r="J776" s="874">
        <v>290</v>
      </c>
      <c r="K776" s="874">
        <f t="shared" si="77"/>
        <v>52.483032792482938</v>
      </c>
    </row>
    <row r="777" spans="1:11" s="358" customFormat="1" ht="17.100000000000001" customHeight="1" x14ac:dyDescent="0.25">
      <c r="A777" s="225">
        <v>7</v>
      </c>
      <c r="B777" s="297" t="s">
        <v>39</v>
      </c>
      <c r="C777" s="1100">
        <v>70</v>
      </c>
      <c r="D777" s="1003">
        <v>355.93</v>
      </c>
      <c r="E777" s="1102">
        <v>325950.96999999997</v>
      </c>
      <c r="F777" s="1102">
        <v>195570582</v>
      </c>
      <c r="G777" s="1100">
        <v>129922423</v>
      </c>
      <c r="H777" s="1102">
        <v>450</v>
      </c>
      <c r="I777" s="874">
        <f t="shared" ref="I777:I806" si="82">F777/E777</f>
        <v>600</v>
      </c>
      <c r="J777" s="874">
        <v>609.99999706872745</v>
      </c>
      <c r="K777" s="874">
        <f t="shared" si="77"/>
        <v>398.59498807443345</v>
      </c>
    </row>
    <row r="778" spans="1:11" s="358" customFormat="1" ht="17.100000000000001" customHeight="1" x14ac:dyDescent="0.25">
      <c r="A778" s="155">
        <f t="shared" ref="A778" si="83">+A777+1</f>
        <v>8</v>
      </c>
      <c r="B778" s="297" t="s">
        <v>40</v>
      </c>
      <c r="C778" s="1100">
        <v>56</v>
      </c>
      <c r="D778" s="1003">
        <v>262.63</v>
      </c>
      <c r="E778" s="1102">
        <v>36769.730000000003</v>
      </c>
      <c r="F778" s="1102">
        <v>18384865</v>
      </c>
      <c r="G778" s="1100">
        <v>5000000</v>
      </c>
      <c r="H778" s="1102">
        <v>250</v>
      </c>
      <c r="I778" s="874">
        <f t="shared" si="82"/>
        <v>499.99999999999994</v>
      </c>
      <c r="J778" s="874">
        <v>485.00000000000006</v>
      </c>
      <c r="K778" s="874">
        <f t="shared" si="77"/>
        <v>135.98141732343424</v>
      </c>
    </row>
    <row r="779" spans="1:11" s="358" customFormat="1" ht="17.100000000000001" customHeight="1" x14ac:dyDescent="0.25">
      <c r="A779" s="225">
        <v>9</v>
      </c>
      <c r="B779" s="297" t="s">
        <v>43</v>
      </c>
      <c r="C779" s="1100">
        <v>9</v>
      </c>
      <c r="D779" s="1003">
        <v>77.31</v>
      </c>
      <c r="E779" s="1102">
        <v>31880</v>
      </c>
      <c r="F779" s="1102">
        <v>17215200</v>
      </c>
      <c r="G779" s="1100">
        <v>13401022</v>
      </c>
      <c r="H779" s="1102">
        <v>25</v>
      </c>
      <c r="I779" s="874">
        <f t="shared" si="82"/>
        <v>540</v>
      </c>
      <c r="J779" s="874">
        <v>539.99999999999989</v>
      </c>
      <c r="K779" s="874">
        <f t="shared" si="77"/>
        <v>420.35828105395234</v>
      </c>
    </row>
    <row r="780" spans="1:11" s="358" customFormat="1" ht="17.100000000000001" customHeight="1" x14ac:dyDescent="0.25">
      <c r="A780" s="155">
        <f t="shared" ref="A780" si="84">+A779+1</f>
        <v>10</v>
      </c>
      <c r="B780" s="64" t="s">
        <v>158</v>
      </c>
      <c r="C780" s="1100">
        <v>12</v>
      </c>
      <c r="D780" s="1003">
        <v>60.75</v>
      </c>
      <c r="E780" s="1003">
        <v>80.59</v>
      </c>
      <c r="F780" s="1102">
        <v>157795.22</v>
      </c>
      <c r="G780" s="1100">
        <v>50000</v>
      </c>
      <c r="H780" s="1102">
        <v>40</v>
      </c>
      <c r="I780" s="874">
        <f t="shared" si="82"/>
        <v>1958</v>
      </c>
      <c r="J780" s="874">
        <v>1950</v>
      </c>
      <c r="K780" s="874">
        <f t="shared" si="77"/>
        <v>620.42437026926416</v>
      </c>
    </row>
    <row r="781" spans="1:11" s="358" customFormat="1" ht="17.100000000000001" customHeight="1" x14ac:dyDescent="0.25">
      <c r="A781" s="155"/>
      <c r="B781" s="64" t="s">
        <v>74</v>
      </c>
      <c r="C781" s="1100">
        <v>0</v>
      </c>
      <c r="D781" s="1100">
        <v>0</v>
      </c>
      <c r="E781" s="1100">
        <v>0</v>
      </c>
      <c r="F781" s="1100">
        <v>0</v>
      </c>
      <c r="G781" s="1100">
        <v>15833452</v>
      </c>
      <c r="H781" s="1100">
        <v>0</v>
      </c>
      <c r="I781" s="874"/>
      <c r="J781" s="874"/>
      <c r="K781" s="874"/>
    </row>
    <row r="782" spans="1:11" s="358" customFormat="1" ht="17.100000000000001" customHeight="1" x14ac:dyDescent="0.25">
      <c r="A782" s="155"/>
      <c r="B782" s="64" t="s">
        <v>48</v>
      </c>
      <c r="C782" s="1100">
        <v>0</v>
      </c>
      <c r="D782" s="1100">
        <v>0</v>
      </c>
      <c r="E782" s="1100">
        <v>0</v>
      </c>
      <c r="F782" s="1100">
        <v>0</v>
      </c>
      <c r="G782" s="1100">
        <v>0</v>
      </c>
      <c r="H782" s="1100">
        <v>0</v>
      </c>
      <c r="I782" s="874"/>
      <c r="J782" s="874"/>
      <c r="K782" s="874"/>
    </row>
    <row r="783" spans="1:11" s="358" customFormat="1" ht="17.100000000000001" customHeight="1" x14ac:dyDescent="0.25">
      <c r="A783" s="1223" t="s">
        <v>49</v>
      </c>
      <c r="B783" s="1224"/>
      <c r="C783" s="359">
        <f>SUM(C771:C782)</f>
        <v>369</v>
      </c>
      <c r="D783" s="359">
        <f t="shared" ref="D783:H783" si="85">SUM(D771:D782)</f>
        <v>4923.3700000000008</v>
      </c>
      <c r="E783" s="400">
        <f>SUM(E771:E782)</f>
        <v>9241084.1600000001</v>
      </c>
      <c r="F783" s="400">
        <f>SUM(F771:F782)</f>
        <v>4193030800.4699998</v>
      </c>
      <c r="G783" s="359">
        <f>SUM(G771:G782)</f>
        <v>916549478</v>
      </c>
      <c r="H783" s="359">
        <f t="shared" si="85"/>
        <v>3865</v>
      </c>
      <c r="I783" s="874"/>
      <c r="J783" s="874"/>
      <c r="K783" s="874"/>
    </row>
    <row r="784" spans="1:11" s="358" customFormat="1" ht="17.100000000000001" customHeight="1" x14ac:dyDescent="0.25">
      <c r="A784" s="379"/>
      <c r="B784" s="380"/>
      <c r="C784" s="380"/>
      <c r="D784" s="381"/>
      <c r="E784" s="381"/>
      <c r="F784" s="382"/>
      <c r="G784" s="382"/>
      <c r="H784" s="383"/>
      <c r="I784" s="874"/>
      <c r="J784" s="874"/>
      <c r="K784" s="874"/>
    </row>
    <row r="785" spans="1:11" s="358" customFormat="1" ht="17.100000000000001" customHeight="1" x14ac:dyDescent="0.25">
      <c r="A785" s="1217" t="s">
        <v>82</v>
      </c>
      <c r="B785" s="1217"/>
      <c r="C785" s="1217"/>
      <c r="D785" s="1217"/>
      <c r="E785" s="1217"/>
      <c r="F785" s="1217"/>
      <c r="G785" s="1217"/>
      <c r="H785" s="1217"/>
      <c r="I785" s="874"/>
      <c r="J785" s="874"/>
      <c r="K785" s="874"/>
    </row>
    <row r="786" spans="1:11" s="358" customFormat="1" ht="17.100000000000001" customHeight="1" x14ac:dyDescent="0.25">
      <c r="A786" s="1218" t="s">
        <v>181</v>
      </c>
      <c r="B786" s="1218" t="s">
        <v>3</v>
      </c>
      <c r="C786" s="1218" t="s">
        <v>4</v>
      </c>
      <c r="D786" s="360" t="s">
        <v>5</v>
      </c>
      <c r="E786" s="361" t="s">
        <v>6</v>
      </c>
      <c r="F786" s="362" t="s">
        <v>7</v>
      </c>
      <c r="G786" s="362" t="s">
        <v>8</v>
      </c>
      <c r="H786" s="361" t="s">
        <v>9</v>
      </c>
      <c r="I786" s="874"/>
      <c r="J786" s="874"/>
      <c r="K786" s="874"/>
    </row>
    <row r="787" spans="1:11" s="358" customFormat="1" ht="17.100000000000001" customHeight="1" x14ac:dyDescent="0.25">
      <c r="A787" s="1219"/>
      <c r="B787" s="1219"/>
      <c r="C787" s="1219"/>
      <c r="D787" s="325" t="s">
        <v>379</v>
      </c>
      <c r="E787" s="363" t="s">
        <v>633</v>
      </c>
      <c r="F787" s="364" t="s">
        <v>632</v>
      </c>
      <c r="G787" s="364" t="s">
        <v>432</v>
      </c>
      <c r="H787" s="326" t="s">
        <v>12</v>
      </c>
      <c r="I787" s="874"/>
      <c r="J787" s="874"/>
      <c r="K787" s="874"/>
    </row>
    <row r="788" spans="1:11" s="358" customFormat="1" ht="17.100000000000001" customHeight="1" x14ac:dyDescent="0.25">
      <c r="A788" s="225">
        <v>1</v>
      </c>
      <c r="B788" s="64" t="s">
        <v>61</v>
      </c>
      <c r="C788" s="1100">
        <v>65</v>
      </c>
      <c r="D788" s="1100">
        <v>84.31</v>
      </c>
      <c r="E788" s="1102">
        <v>180226.77</v>
      </c>
      <c r="F788" s="1059">
        <v>333419524.5</v>
      </c>
      <c r="G788" s="1100">
        <v>59109608</v>
      </c>
      <c r="H788" s="1102">
        <v>595</v>
      </c>
      <c r="I788" s="874">
        <f t="shared" si="82"/>
        <v>1850</v>
      </c>
      <c r="J788" s="874">
        <v>1750.0018569722354</v>
      </c>
      <c r="K788" s="874">
        <f t="shared" si="77"/>
        <v>327.97351913924888</v>
      </c>
    </row>
    <row r="789" spans="1:11" s="358" customFormat="1" ht="17.100000000000001" customHeight="1" x14ac:dyDescent="0.25">
      <c r="A789" s="225">
        <v>2</v>
      </c>
      <c r="B789" s="355" t="s">
        <v>23</v>
      </c>
      <c r="C789" s="1100">
        <v>1</v>
      </c>
      <c r="D789" s="1100">
        <v>31</v>
      </c>
      <c r="E789" s="1102">
        <v>6617.4</v>
      </c>
      <c r="F789" s="1102">
        <v>8768055</v>
      </c>
      <c r="G789" s="1100">
        <v>1138070</v>
      </c>
      <c r="H789" s="1102">
        <v>9</v>
      </c>
      <c r="I789" s="874">
        <f t="shared" si="82"/>
        <v>1325</v>
      </c>
      <c r="J789" s="874">
        <v>1300</v>
      </c>
      <c r="K789" s="874">
        <f t="shared" ref="K789:K806" si="86">G789/E789</f>
        <v>171.98144286275578</v>
      </c>
    </row>
    <row r="790" spans="1:11" s="358" customFormat="1" ht="17.100000000000001" customHeight="1" x14ac:dyDescent="0.25">
      <c r="A790" s="225">
        <v>3</v>
      </c>
      <c r="B790" s="64" t="s">
        <v>57</v>
      </c>
      <c r="C790" s="1100">
        <v>8</v>
      </c>
      <c r="D790" s="1100">
        <v>21.17</v>
      </c>
      <c r="E790" s="1102">
        <v>4344.59</v>
      </c>
      <c r="F790" s="1102">
        <f>E790*I790</f>
        <v>8689180</v>
      </c>
      <c r="G790" s="1100">
        <v>1800016</v>
      </c>
      <c r="H790" s="1102">
        <v>33</v>
      </c>
      <c r="I790" s="874">
        <v>2000</v>
      </c>
      <c r="J790" s="874">
        <v>1950.0302919708029</v>
      </c>
      <c r="K790" s="874">
        <f t="shared" si="86"/>
        <v>414.31205246064644</v>
      </c>
    </row>
    <row r="791" spans="1:11" s="358" customFormat="1" ht="17.100000000000001" customHeight="1" x14ac:dyDescent="0.25">
      <c r="A791" s="225">
        <v>4</v>
      </c>
      <c r="B791" s="64" t="s">
        <v>59</v>
      </c>
      <c r="C791" s="1100">
        <v>29</v>
      </c>
      <c r="D791" s="1100">
        <v>28.38</v>
      </c>
      <c r="E791" s="1102">
        <v>218947.15</v>
      </c>
      <c r="F791" s="1102">
        <f>E791*I791</f>
        <v>75536766.75</v>
      </c>
      <c r="G791" s="1100">
        <v>12937958</v>
      </c>
      <c r="H791" s="1102">
        <v>225</v>
      </c>
      <c r="I791" s="874">
        <v>345</v>
      </c>
      <c r="J791" s="874">
        <v>354.99988388006471</v>
      </c>
      <c r="K791" s="874">
        <f t="shared" si="86"/>
        <v>59.091694045800551</v>
      </c>
    </row>
    <row r="792" spans="1:11" s="358" customFormat="1" ht="17.100000000000001" customHeight="1" x14ac:dyDescent="0.25">
      <c r="A792" s="225">
        <v>5</v>
      </c>
      <c r="B792" s="64" t="s">
        <v>62</v>
      </c>
      <c r="C792" s="1100">
        <v>156</v>
      </c>
      <c r="D792" s="1100">
        <v>172.93</v>
      </c>
      <c r="E792" s="1102">
        <v>2592752</v>
      </c>
      <c r="F792" s="1102">
        <v>505586640</v>
      </c>
      <c r="G792" s="1100">
        <v>119348187</v>
      </c>
      <c r="H792" s="1102">
        <v>1150</v>
      </c>
      <c r="I792" s="874">
        <f t="shared" si="82"/>
        <v>195</v>
      </c>
      <c r="J792" s="874">
        <v>180.00000623334353</v>
      </c>
      <c r="K792" s="874">
        <f t="shared" si="86"/>
        <v>46.031470422161469</v>
      </c>
    </row>
    <row r="793" spans="1:11" s="358" customFormat="1" ht="17.100000000000001" customHeight="1" x14ac:dyDescent="0.25">
      <c r="A793" s="225">
        <v>6</v>
      </c>
      <c r="B793" s="64" t="s">
        <v>204</v>
      </c>
      <c r="C793" s="1100">
        <v>9</v>
      </c>
      <c r="D793" s="1100">
        <v>38</v>
      </c>
      <c r="E793" s="1102">
        <v>23430.19</v>
      </c>
      <c r="F793" s="1102">
        <v>16401133</v>
      </c>
      <c r="G793" s="1100">
        <v>1201700</v>
      </c>
      <c r="H793" s="1102">
        <v>45</v>
      </c>
      <c r="I793" s="874">
        <f t="shared" si="82"/>
        <v>700</v>
      </c>
      <c r="J793" s="874">
        <v>690.00392862989031</v>
      </c>
      <c r="K793" s="874">
        <f t="shared" si="86"/>
        <v>51.288529883880585</v>
      </c>
    </row>
    <row r="794" spans="1:11" s="358" customFormat="1" ht="17.100000000000001" customHeight="1" x14ac:dyDescent="0.25">
      <c r="A794" s="225">
        <v>7</v>
      </c>
      <c r="B794" s="64" t="s">
        <v>58</v>
      </c>
      <c r="C794" s="1100">
        <v>0</v>
      </c>
      <c r="D794" s="1100">
        <v>0</v>
      </c>
      <c r="E794" s="1100">
        <v>0</v>
      </c>
      <c r="F794" s="1100">
        <v>0</v>
      </c>
      <c r="G794" s="1100">
        <v>0</v>
      </c>
      <c r="H794" s="1100">
        <v>0</v>
      </c>
      <c r="I794" s="874" t="e">
        <f t="shared" si="82"/>
        <v>#DIV/0!</v>
      </c>
      <c r="J794" s="874" t="e">
        <v>#DIV/0!</v>
      </c>
      <c r="K794" s="874" t="e">
        <f t="shared" si="86"/>
        <v>#DIV/0!</v>
      </c>
    </row>
    <row r="795" spans="1:11" s="358" customFormat="1" ht="17.100000000000001" customHeight="1" x14ac:dyDescent="0.25">
      <c r="A795" s="225">
        <v>8</v>
      </c>
      <c r="B795" s="64" t="s">
        <v>53</v>
      </c>
      <c r="C795" s="1100">
        <v>0</v>
      </c>
      <c r="D795" s="1100">
        <v>0</v>
      </c>
      <c r="E795" s="1100">
        <v>0</v>
      </c>
      <c r="F795" s="1100">
        <v>0</v>
      </c>
      <c r="G795" s="1100">
        <v>0</v>
      </c>
      <c r="H795" s="1100">
        <v>0</v>
      </c>
      <c r="I795" s="874" t="e">
        <f t="shared" si="82"/>
        <v>#DIV/0!</v>
      </c>
      <c r="J795" s="874" t="e">
        <v>#DIV/0!</v>
      </c>
      <c r="K795" s="874" t="e">
        <f t="shared" si="86"/>
        <v>#DIV/0!</v>
      </c>
    </row>
    <row r="796" spans="1:11" s="358" customFormat="1" ht="17.100000000000001" customHeight="1" x14ac:dyDescent="0.25">
      <c r="A796" s="225">
        <v>9</v>
      </c>
      <c r="B796" s="64" t="s">
        <v>71</v>
      </c>
      <c r="C796" s="1100">
        <v>14</v>
      </c>
      <c r="D796" s="1100">
        <v>24.9</v>
      </c>
      <c r="E796" s="1102">
        <v>7179.2</v>
      </c>
      <c r="F796" s="1102">
        <v>10409840</v>
      </c>
      <c r="G796" s="1100">
        <v>1958843</v>
      </c>
      <c r="H796" s="1102">
        <v>123</v>
      </c>
      <c r="I796" s="874">
        <f t="shared" si="82"/>
        <v>1450</v>
      </c>
      <c r="J796" s="874">
        <v>1450.00984519283</v>
      </c>
      <c r="K796" s="874">
        <f t="shared" si="86"/>
        <v>272.84976041898818</v>
      </c>
    </row>
    <row r="797" spans="1:11" s="358" customFormat="1" ht="17.100000000000001" customHeight="1" x14ac:dyDescent="0.25">
      <c r="A797" s="225">
        <v>10</v>
      </c>
      <c r="B797" s="64" t="s">
        <v>45</v>
      </c>
      <c r="C797" s="1100">
        <v>28</v>
      </c>
      <c r="D797" s="1100">
        <v>1027.67</v>
      </c>
      <c r="E797" s="1102">
        <v>146867.09</v>
      </c>
      <c r="F797" s="1102">
        <v>198270571.5</v>
      </c>
      <c r="G797" s="1100">
        <v>33829914</v>
      </c>
      <c r="H797" s="1102">
        <v>225</v>
      </c>
      <c r="I797" s="874">
        <f t="shared" si="82"/>
        <v>1350</v>
      </c>
      <c r="J797" s="874">
        <v>1310.0088300530645</v>
      </c>
      <c r="K797" s="874">
        <f t="shared" si="86"/>
        <v>230.34373459704281</v>
      </c>
    </row>
    <row r="798" spans="1:11" s="358" customFormat="1" ht="17.100000000000001" customHeight="1" x14ac:dyDescent="0.25">
      <c r="A798" s="225">
        <v>11</v>
      </c>
      <c r="B798" s="64" t="s">
        <v>26</v>
      </c>
      <c r="C798" s="1100">
        <v>9</v>
      </c>
      <c r="D798" s="1100">
        <v>570.46</v>
      </c>
      <c r="E798" s="1102">
        <v>208753.01</v>
      </c>
      <c r="F798" s="1102">
        <v>375755418</v>
      </c>
      <c r="G798" s="1100">
        <v>15143734</v>
      </c>
      <c r="H798" s="1102">
        <v>18</v>
      </c>
      <c r="I798" s="874">
        <f t="shared" si="82"/>
        <v>1800</v>
      </c>
      <c r="J798" s="874">
        <v>1800.0053942685897</v>
      </c>
      <c r="K798" s="874">
        <f t="shared" si="86"/>
        <v>72.543787512333353</v>
      </c>
    </row>
    <row r="799" spans="1:11" s="358" customFormat="1" ht="17.100000000000001" customHeight="1" x14ac:dyDescent="0.25">
      <c r="A799" s="225">
        <v>12</v>
      </c>
      <c r="B799" s="64" t="s">
        <v>38</v>
      </c>
      <c r="C799" s="1100">
        <v>7</v>
      </c>
      <c r="D799" s="1100">
        <v>197.53</v>
      </c>
      <c r="E799" s="1102">
        <v>42570.720000000001</v>
      </c>
      <c r="F799" s="1102">
        <v>70539683.040000007</v>
      </c>
      <c r="G799" s="1100">
        <v>5470843</v>
      </c>
      <c r="H799" s="1102">
        <v>23</v>
      </c>
      <c r="I799" s="874">
        <f t="shared" si="82"/>
        <v>1657</v>
      </c>
      <c r="J799" s="874">
        <v>1599.9980676561877</v>
      </c>
      <c r="K799" s="874">
        <f t="shared" si="86"/>
        <v>128.51187388890767</v>
      </c>
    </row>
    <row r="800" spans="1:11" s="358" customFormat="1" ht="17.100000000000001" customHeight="1" x14ac:dyDescent="0.25">
      <c r="A800" s="225">
        <v>13</v>
      </c>
      <c r="B800" s="64" t="s">
        <v>175</v>
      </c>
      <c r="C800" s="1100">
        <v>1</v>
      </c>
      <c r="D800" s="1100">
        <v>44</v>
      </c>
      <c r="E800" s="1102">
        <v>55523.14</v>
      </c>
      <c r="F800" s="1102">
        <v>15268863.5</v>
      </c>
      <c r="G800" s="1100">
        <v>2963166</v>
      </c>
      <c r="H800" s="1102">
        <v>28</v>
      </c>
      <c r="I800" s="874">
        <f t="shared" si="82"/>
        <v>275</v>
      </c>
      <c r="J800" s="874">
        <v>249.99945488360163</v>
      </c>
      <c r="K800" s="874">
        <f t="shared" si="86"/>
        <v>53.368127234879005</v>
      </c>
    </row>
    <row r="801" spans="1:11" s="358" customFormat="1" ht="17.100000000000001" customHeight="1" x14ac:dyDescent="0.25">
      <c r="A801" s="225">
        <v>14</v>
      </c>
      <c r="B801" s="64" t="s">
        <v>25</v>
      </c>
      <c r="C801" s="1100">
        <v>2</v>
      </c>
      <c r="D801" s="1100">
        <v>15</v>
      </c>
      <c r="E801" s="1102">
        <v>77303.61</v>
      </c>
      <c r="F801" s="1102">
        <v>34013588.399999999</v>
      </c>
      <c r="G801" s="1100">
        <v>4470353</v>
      </c>
      <c r="H801" s="1102">
        <v>15</v>
      </c>
      <c r="I801" s="874">
        <f t="shared" si="82"/>
        <v>440</v>
      </c>
      <c r="J801" s="874">
        <v>440.00032733836497</v>
      </c>
      <c r="K801" s="874">
        <f t="shared" si="86"/>
        <v>57.828515382399345</v>
      </c>
    </row>
    <row r="802" spans="1:11" s="358" customFormat="1" ht="17.100000000000001" customHeight="1" x14ac:dyDescent="0.25">
      <c r="A802" s="225">
        <v>15</v>
      </c>
      <c r="B802" s="64" t="s">
        <v>24</v>
      </c>
      <c r="C802" s="1100">
        <v>10</v>
      </c>
      <c r="D802" s="1100">
        <v>102.06</v>
      </c>
      <c r="E802" s="1102">
        <v>24435.05</v>
      </c>
      <c r="F802" s="1102">
        <v>20769792.502139799</v>
      </c>
      <c r="G802" s="1100">
        <v>2139801</v>
      </c>
      <c r="H802" s="1102">
        <v>43</v>
      </c>
      <c r="I802" s="874">
        <f t="shared" si="82"/>
        <v>850.00000008757092</v>
      </c>
      <c r="J802" s="874">
        <v>850.00764082837122</v>
      </c>
      <c r="K802" s="874">
        <f t="shared" si="86"/>
        <v>87.570968751854409</v>
      </c>
    </row>
    <row r="803" spans="1:11" s="358" customFormat="1" ht="17.100000000000001" customHeight="1" x14ac:dyDescent="0.25">
      <c r="A803" s="225">
        <v>16</v>
      </c>
      <c r="B803" s="64" t="s">
        <v>40</v>
      </c>
      <c r="C803" s="1100">
        <v>123</v>
      </c>
      <c r="D803" s="1100">
        <v>17547.259999999998</v>
      </c>
      <c r="E803" s="1102">
        <v>1669510.08</v>
      </c>
      <c r="F803" s="1102">
        <v>809712388.79999995</v>
      </c>
      <c r="G803" s="1100">
        <v>43358596</v>
      </c>
      <c r="H803" s="1102">
        <v>121</v>
      </c>
      <c r="I803" s="874">
        <f t="shared" si="82"/>
        <v>484.99999999999994</v>
      </c>
      <c r="J803" s="874">
        <v>470.00019489462079</v>
      </c>
      <c r="K803" s="874">
        <f t="shared" si="86"/>
        <v>25.970850083157327</v>
      </c>
    </row>
    <row r="804" spans="1:11" s="358" customFormat="1" ht="17.100000000000001" customHeight="1" x14ac:dyDescent="0.25">
      <c r="A804" s="225">
        <v>17</v>
      </c>
      <c r="B804" s="64" t="s">
        <v>39</v>
      </c>
      <c r="C804" s="1100">
        <v>17</v>
      </c>
      <c r="D804" s="1100">
        <v>70.58</v>
      </c>
      <c r="E804" s="1102">
        <v>76812.83</v>
      </c>
      <c r="F804" s="1102">
        <v>46471762.149999999</v>
      </c>
      <c r="G804" s="1100">
        <v>20810777</v>
      </c>
      <c r="H804" s="1102">
        <v>240</v>
      </c>
      <c r="I804" s="874">
        <f t="shared" si="82"/>
        <v>605</v>
      </c>
      <c r="J804" s="874">
        <v>599.99658404134186</v>
      </c>
      <c r="K804" s="874">
        <f t="shared" si="86"/>
        <v>270.92839828971279</v>
      </c>
    </row>
    <row r="805" spans="1:11" s="358" customFormat="1" ht="17.100000000000001" customHeight="1" x14ac:dyDescent="0.25">
      <c r="A805" s="225">
        <v>18</v>
      </c>
      <c r="B805" s="297" t="s">
        <v>43</v>
      </c>
      <c r="C805" s="1100">
        <v>0</v>
      </c>
      <c r="D805" s="1100">
        <v>0</v>
      </c>
      <c r="E805" s="1100">
        <v>12715.29</v>
      </c>
      <c r="F805" s="1100">
        <v>6866254.29</v>
      </c>
      <c r="G805" s="1100">
        <v>890070</v>
      </c>
      <c r="H805" s="1100">
        <v>50</v>
      </c>
      <c r="I805" s="874">
        <f t="shared" si="82"/>
        <v>539.99981832895674</v>
      </c>
      <c r="J805" s="874"/>
      <c r="K805" s="874">
        <f t="shared" si="86"/>
        <v>69.999976406358016</v>
      </c>
    </row>
    <row r="806" spans="1:11" s="358" customFormat="1" ht="17.100000000000001" customHeight="1" x14ac:dyDescent="0.25">
      <c r="A806" s="225">
        <v>19</v>
      </c>
      <c r="B806" s="297" t="s">
        <v>64</v>
      </c>
      <c r="C806" s="1100">
        <v>0</v>
      </c>
      <c r="D806" s="1100">
        <v>0</v>
      </c>
      <c r="E806" s="1102">
        <v>14263.07</v>
      </c>
      <c r="F806" s="1102">
        <v>427892.23</v>
      </c>
      <c r="G806" s="1100">
        <v>90000</v>
      </c>
      <c r="H806" s="1102">
        <v>10</v>
      </c>
      <c r="I806" s="874">
        <f t="shared" si="82"/>
        <v>30.000009114447309</v>
      </c>
      <c r="J806" s="874"/>
      <c r="K806" s="874">
        <f t="shared" si="86"/>
        <v>6.3100019841450683</v>
      </c>
    </row>
    <row r="807" spans="1:11" s="358" customFormat="1" ht="17.100000000000001" customHeight="1" x14ac:dyDescent="0.25">
      <c r="A807" s="225"/>
      <c r="B807" s="64" t="s">
        <v>74</v>
      </c>
      <c r="C807" s="1100">
        <v>0</v>
      </c>
      <c r="D807" s="1100">
        <v>0</v>
      </c>
      <c r="E807" s="1100">
        <v>0</v>
      </c>
      <c r="F807" s="1100">
        <v>0</v>
      </c>
      <c r="G807" s="1100">
        <v>21544913</v>
      </c>
      <c r="H807" s="1100">
        <v>0</v>
      </c>
      <c r="I807" s="874"/>
      <c r="J807" s="874"/>
      <c r="K807" s="874"/>
    </row>
    <row r="808" spans="1:11" s="358" customFormat="1" ht="17.100000000000001" customHeight="1" x14ac:dyDescent="0.25">
      <c r="A808" s="155"/>
      <c r="B808" s="64" t="s">
        <v>48</v>
      </c>
      <c r="C808" s="1100">
        <v>0</v>
      </c>
      <c r="D808" s="1100">
        <v>0</v>
      </c>
      <c r="E808" s="1100">
        <v>0</v>
      </c>
      <c r="F808" s="1100">
        <v>0</v>
      </c>
      <c r="G808" s="1100">
        <v>43421331</v>
      </c>
      <c r="H808" s="1100">
        <v>0</v>
      </c>
      <c r="I808" s="874"/>
      <c r="J808" s="874"/>
      <c r="K808" s="874"/>
    </row>
    <row r="809" spans="1:11" s="358" customFormat="1" ht="17.100000000000001" customHeight="1" x14ac:dyDescent="0.25">
      <c r="A809" s="1223" t="s">
        <v>49</v>
      </c>
      <c r="B809" s="1224"/>
      <c r="C809" s="359">
        <f>SUM(C788:C808)</f>
        <v>479</v>
      </c>
      <c r="D809" s="359">
        <f t="shared" ref="D809:H809" si="87">SUM(D788:D808)</f>
        <v>19975.25</v>
      </c>
      <c r="E809" s="359">
        <f t="shared" si="87"/>
        <v>5362251.1900000004</v>
      </c>
      <c r="F809" s="359">
        <f t="shared" si="87"/>
        <v>2536907353.6621399</v>
      </c>
      <c r="G809" s="400">
        <f>SUM(G788:G808)</f>
        <v>391627880</v>
      </c>
      <c r="H809" s="359">
        <f t="shared" si="87"/>
        <v>2953</v>
      </c>
      <c r="I809" s="874"/>
      <c r="J809" s="874"/>
      <c r="K809" s="874"/>
    </row>
    <row r="810" spans="1:11" ht="15.75" x14ac:dyDescent="0.25">
      <c r="A810" s="150"/>
      <c r="B810" s="68"/>
      <c r="C810" s="68"/>
      <c r="D810" s="151"/>
      <c r="E810" s="151"/>
      <c r="F810" s="137"/>
      <c r="G810" s="137"/>
      <c r="H810" s="71"/>
      <c r="I810" s="874"/>
      <c r="J810" s="874"/>
      <c r="K810" s="874"/>
    </row>
    <row r="811" spans="1:11" ht="30.75" x14ac:dyDescent="0.25">
      <c r="A811" s="1220" t="s">
        <v>179</v>
      </c>
      <c r="B811" s="1220"/>
      <c r="C811" s="1220"/>
      <c r="D811" s="1220"/>
      <c r="E811" s="1220"/>
      <c r="F811" s="1220"/>
      <c r="G811" s="1220"/>
      <c r="H811" s="1220"/>
      <c r="I811" s="874"/>
      <c r="J811" s="874"/>
      <c r="K811" s="874"/>
    </row>
    <row r="812" spans="1:11" ht="25.5" x14ac:dyDescent="0.35">
      <c r="A812" s="1221" t="s">
        <v>209</v>
      </c>
      <c r="B812" s="1221"/>
      <c r="C812" s="1221"/>
      <c r="D812" s="1221"/>
      <c r="E812" s="1221"/>
      <c r="F812" s="1221"/>
      <c r="G812" s="1221"/>
      <c r="H812" s="1221"/>
      <c r="I812" s="874"/>
      <c r="J812" s="874"/>
      <c r="K812" s="874"/>
    </row>
    <row r="813" spans="1:11" ht="22.5" x14ac:dyDescent="0.3">
      <c r="A813" s="1222" t="str">
        <f>A3</f>
        <v>Financial Year 2022-23</v>
      </c>
      <c r="B813" s="1222"/>
      <c r="C813" s="1222"/>
      <c r="D813" s="1222"/>
      <c r="E813" s="1222"/>
      <c r="F813" s="1222"/>
      <c r="G813" s="1222"/>
      <c r="H813" s="1222"/>
      <c r="I813" s="874"/>
      <c r="J813" s="874"/>
      <c r="K813" s="874"/>
    </row>
    <row r="814" spans="1:11" x14ac:dyDescent="0.25">
      <c r="A814" s="159"/>
      <c r="B814" s="159"/>
      <c r="C814" s="159"/>
      <c r="D814" s="159"/>
      <c r="E814" s="159"/>
      <c r="F814" s="159"/>
      <c r="G814" s="159"/>
      <c r="H814" s="159"/>
      <c r="I814" s="874"/>
      <c r="J814" s="874"/>
      <c r="K814" s="874"/>
    </row>
    <row r="815" spans="1:11" ht="17.100000000000001" customHeight="1" x14ac:dyDescent="0.25">
      <c r="A815" s="1215" t="s">
        <v>181</v>
      </c>
      <c r="B815" s="1215" t="s">
        <v>3</v>
      </c>
      <c r="C815" s="1215" t="s">
        <v>4</v>
      </c>
      <c r="D815" s="604" t="s">
        <v>5</v>
      </c>
      <c r="E815" s="605" t="s">
        <v>6</v>
      </c>
      <c r="F815" s="606" t="s">
        <v>7</v>
      </c>
      <c r="G815" s="606" t="s">
        <v>8</v>
      </c>
      <c r="H815" s="605" t="s">
        <v>9</v>
      </c>
      <c r="I815" s="874"/>
      <c r="J815" s="874"/>
      <c r="K815" s="874"/>
    </row>
    <row r="816" spans="1:11" ht="17.100000000000001" customHeight="1" x14ac:dyDescent="0.25">
      <c r="A816" s="1216"/>
      <c r="B816" s="1250"/>
      <c r="C816" s="1216"/>
      <c r="D816" s="607" t="s">
        <v>379</v>
      </c>
      <c r="E816" s="363" t="s">
        <v>633</v>
      </c>
      <c r="F816" s="364" t="s">
        <v>632</v>
      </c>
      <c r="G816" s="364" t="s">
        <v>432</v>
      </c>
      <c r="H816" s="608" t="s">
        <v>12</v>
      </c>
      <c r="I816" s="874"/>
      <c r="J816" s="874"/>
      <c r="K816" s="874"/>
    </row>
    <row r="817" spans="1:11" s="594" customFormat="1" ht="17.100000000000001" customHeight="1" x14ac:dyDescent="0.25">
      <c r="A817" s="188">
        <v>1</v>
      </c>
      <c r="B817" s="189" t="s">
        <v>210</v>
      </c>
      <c r="C817" s="182">
        <f t="shared" ref="C817:H817" si="88">C20</f>
        <v>909</v>
      </c>
      <c r="D817" s="591">
        <f t="shared" si="88"/>
        <v>3656.9822999999997</v>
      </c>
      <c r="E817" s="186">
        <f t="shared" si="88"/>
        <v>3421112.0474100001</v>
      </c>
      <c r="F817" s="882">
        <f t="shared" si="88"/>
        <v>4851601968.5999994</v>
      </c>
      <c r="G817" s="182">
        <f t="shared" si="88"/>
        <v>1000369505.0000001</v>
      </c>
      <c r="H817" s="188">
        <f t="shared" si="88"/>
        <v>3891</v>
      </c>
      <c r="I817" s="874"/>
      <c r="J817" s="874"/>
      <c r="K817" s="874"/>
    </row>
    <row r="818" spans="1:11" s="594" customFormat="1" ht="17.100000000000001" customHeight="1" x14ac:dyDescent="0.25">
      <c r="A818" s="188">
        <v>2</v>
      </c>
      <c r="B818" s="189" t="s">
        <v>211</v>
      </c>
      <c r="C818" s="182">
        <f t="shared" ref="C818:H818" si="89">C37</f>
        <v>586</v>
      </c>
      <c r="D818" s="591">
        <f t="shared" si="89"/>
        <v>3115.6400000000003</v>
      </c>
      <c r="E818" s="186">
        <f t="shared" si="89"/>
        <v>3588544.6300000004</v>
      </c>
      <c r="F818" s="182">
        <f t="shared" si="89"/>
        <v>1190042611.2</v>
      </c>
      <c r="G818" s="182">
        <f t="shared" si="89"/>
        <v>468590448.88</v>
      </c>
      <c r="H818" s="188">
        <f t="shared" si="89"/>
        <v>2660</v>
      </c>
      <c r="I818" s="874"/>
      <c r="J818" s="874"/>
      <c r="K818" s="874"/>
    </row>
    <row r="819" spans="1:11" s="594" customFormat="1" ht="17.100000000000001" customHeight="1" x14ac:dyDescent="0.25">
      <c r="A819" s="188">
        <v>3</v>
      </c>
      <c r="B819" s="189" t="s">
        <v>212</v>
      </c>
      <c r="C819" s="182">
        <f t="shared" ref="C819:H819" si="90">C55</f>
        <v>317</v>
      </c>
      <c r="D819" s="591">
        <f t="shared" si="90"/>
        <v>419.86</v>
      </c>
      <c r="E819" s="186">
        <f t="shared" si="90"/>
        <v>6184280.3099999996</v>
      </c>
      <c r="F819" s="182">
        <f t="shared" si="90"/>
        <v>5002006138.6000004</v>
      </c>
      <c r="G819" s="182">
        <f t="shared" si="90"/>
        <v>1188717883.8</v>
      </c>
      <c r="H819" s="188">
        <f t="shared" si="90"/>
        <v>3989</v>
      </c>
      <c r="I819" s="874"/>
      <c r="J819" s="874"/>
      <c r="K819" s="874"/>
    </row>
    <row r="820" spans="1:11" s="594" customFormat="1" ht="17.100000000000001" customHeight="1" x14ac:dyDescent="0.25">
      <c r="A820" s="188">
        <v>4</v>
      </c>
      <c r="B820" s="189" t="s">
        <v>144</v>
      </c>
      <c r="C820" s="182">
        <f t="shared" ref="C820:H820" si="91">C69</f>
        <v>140</v>
      </c>
      <c r="D820" s="591">
        <f t="shared" si="91"/>
        <v>162.56</v>
      </c>
      <c r="E820" s="186">
        <f t="shared" si="91"/>
        <v>3319701.23</v>
      </c>
      <c r="F820" s="182">
        <f t="shared" si="91"/>
        <v>685046340.20000005</v>
      </c>
      <c r="G820" s="182">
        <f t="shared" si="91"/>
        <v>667838337</v>
      </c>
      <c r="H820" s="188">
        <f t="shared" si="91"/>
        <v>26975</v>
      </c>
      <c r="I820" s="874"/>
      <c r="J820" s="874"/>
      <c r="K820" s="874"/>
    </row>
    <row r="821" spans="1:11" s="594" customFormat="1" ht="17.100000000000001" customHeight="1" x14ac:dyDescent="0.25">
      <c r="A821" s="188">
        <v>5</v>
      </c>
      <c r="B821" s="189" t="s">
        <v>149</v>
      </c>
      <c r="C821" s="182">
        <f t="shared" ref="C821:H821" si="92">C84</f>
        <v>159</v>
      </c>
      <c r="D821" s="591">
        <f t="shared" si="92"/>
        <v>351.07</v>
      </c>
      <c r="E821" s="186">
        <f t="shared" si="92"/>
        <v>1534896.9</v>
      </c>
      <c r="F821" s="182">
        <f t="shared" si="92"/>
        <v>1771947813.55</v>
      </c>
      <c r="G821" s="182">
        <f t="shared" si="92"/>
        <v>346589064.99900001</v>
      </c>
      <c r="H821" s="188">
        <f t="shared" si="92"/>
        <v>1650</v>
      </c>
      <c r="I821" s="874"/>
      <c r="J821" s="874"/>
      <c r="K821" s="874"/>
    </row>
    <row r="822" spans="1:11" s="594" customFormat="1" ht="17.100000000000001" customHeight="1" x14ac:dyDescent="0.25">
      <c r="A822" s="188">
        <v>6</v>
      </c>
      <c r="B822" s="595" t="s">
        <v>139</v>
      </c>
      <c r="C822" s="182">
        <f t="shared" ref="C822:H822" si="93">C97</f>
        <v>48</v>
      </c>
      <c r="D822" s="591">
        <f t="shared" si="93"/>
        <v>895.78430000000003</v>
      </c>
      <c r="E822" s="186">
        <f t="shared" si="93"/>
        <v>837451.02600000007</v>
      </c>
      <c r="F822" s="186">
        <f t="shared" si="93"/>
        <v>103953628.912</v>
      </c>
      <c r="G822" s="186">
        <f t="shared" si="93"/>
        <v>236138018</v>
      </c>
      <c r="H822" s="188">
        <f t="shared" si="93"/>
        <v>128</v>
      </c>
      <c r="I822" s="874"/>
      <c r="J822" s="874"/>
      <c r="K822" s="874"/>
    </row>
    <row r="823" spans="1:11" s="594" customFormat="1" ht="17.100000000000001" customHeight="1" x14ac:dyDescent="0.25">
      <c r="A823" s="188">
        <v>7</v>
      </c>
      <c r="B823" s="189" t="s">
        <v>150</v>
      </c>
      <c r="C823" s="182">
        <f t="shared" ref="C823:H823" si="94">C117</f>
        <v>496</v>
      </c>
      <c r="D823" s="591">
        <f t="shared" si="94"/>
        <v>9261.27</v>
      </c>
      <c r="E823" s="186">
        <f t="shared" si="94"/>
        <v>7136425.0136136003</v>
      </c>
      <c r="F823" s="182">
        <f t="shared" si="94"/>
        <v>2181571836.0143003</v>
      </c>
      <c r="G823" s="182">
        <f t="shared" si="94"/>
        <v>676943317.89999998</v>
      </c>
      <c r="H823" s="188">
        <f t="shared" si="94"/>
        <v>4490</v>
      </c>
      <c r="I823" s="874"/>
      <c r="J823" s="874"/>
      <c r="K823" s="874"/>
    </row>
    <row r="824" spans="1:11" s="594" customFormat="1" ht="17.100000000000001" customHeight="1" x14ac:dyDescent="0.25">
      <c r="A824" s="188">
        <v>8</v>
      </c>
      <c r="B824" s="595" t="s">
        <v>213</v>
      </c>
      <c r="C824" s="182">
        <f t="shared" ref="C824:H824" si="95">C135</f>
        <v>235</v>
      </c>
      <c r="D824" s="591">
        <f t="shared" si="95"/>
        <v>2649.87</v>
      </c>
      <c r="E824" s="186">
        <f t="shared" si="95"/>
        <v>1022777</v>
      </c>
      <c r="F824" s="186">
        <f>F135</f>
        <v>489273296.5</v>
      </c>
      <c r="G824" s="186">
        <f>G135</f>
        <v>53692918.649999999</v>
      </c>
      <c r="H824" s="188">
        <f t="shared" si="95"/>
        <v>573</v>
      </c>
      <c r="I824" s="874"/>
      <c r="J824" s="874"/>
      <c r="K824" s="874"/>
    </row>
    <row r="825" spans="1:11" s="594" customFormat="1" ht="17.100000000000001" customHeight="1" x14ac:dyDescent="0.25">
      <c r="A825" s="188">
        <v>9</v>
      </c>
      <c r="B825" s="189" t="s">
        <v>214</v>
      </c>
      <c r="C825" s="182">
        <f t="shared" ref="C825:H825" si="96">C151</f>
        <v>18</v>
      </c>
      <c r="D825" s="591">
        <f t="shared" si="96"/>
        <v>1908.6560999999999</v>
      </c>
      <c r="E825" s="186">
        <f t="shared" si="96"/>
        <v>5648635.6944700005</v>
      </c>
      <c r="F825" s="182">
        <f t="shared" si="96"/>
        <v>3808022143.0556998</v>
      </c>
      <c r="G825" s="182">
        <f t="shared" si="96"/>
        <v>626980080</v>
      </c>
      <c r="H825" s="188">
        <f t="shared" si="96"/>
        <v>10236</v>
      </c>
      <c r="I825" s="874"/>
      <c r="J825" s="874"/>
      <c r="K825" s="874"/>
    </row>
    <row r="826" spans="1:11" s="594" customFormat="1" ht="17.100000000000001" customHeight="1" x14ac:dyDescent="0.25">
      <c r="A826" s="188">
        <v>10</v>
      </c>
      <c r="B826" s="189" t="s">
        <v>215</v>
      </c>
      <c r="C826" s="182">
        <f t="shared" ref="C826:H826" si="97">C162</f>
        <v>410</v>
      </c>
      <c r="D826" s="591">
        <f t="shared" si="97"/>
        <v>423.72399999999999</v>
      </c>
      <c r="E826" s="186">
        <f t="shared" si="97"/>
        <v>19287299.540000003</v>
      </c>
      <c r="F826" s="182">
        <f t="shared" si="97"/>
        <v>3582707520.5</v>
      </c>
      <c r="G826" s="182">
        <f t="shared" si="97"/>
        <v>1163621313</v>
      </c>
      <c r="H826" s="188">
        <f t="shared" si="97"/>
        <v>6610</v>
      </c>
      <c r="I826" s="874"/>
      <c r="J826" s="874"/>
      <c r="K826" s="874"/>
    </row>
    <row r="827" spans="1:11" s="594" customFormat="1" ht="17.100000000000001" customHeight="1" x14ac:dyDescent="0.25">
      <c r="A827" s="188">
        <v>11</v>
      </c>
      <c r="B827" s="189" t="s">
        <v>216</v>
      </c>
      <c r="C827" s="182">
        <f t="shared" ref="C827:H827" si="98">C186</f>
        <v>1461</v>
      </c>
      <c r="D827" s="591">
        <f t="shared" si="98"/>
        <v>18581.300000000003</v>
      </c>
      <c r="E827" s="186">
        <f t="shared" si="98"/>
        <v>8133432.169999999</v>
      </c>
      <c r="F827" s="182">
        <f t="shared" si="98"/>
        <v>5989686030.6999998</v>
      </c>
      <c r="G827" s="182">
        <f t="shared" si="98"/>
        <v>1229733754</v>
      </c>
      <c r="H827" s="188">
        <f t="shared" si="98"/>
        <v>11356</v>
      </c>
      <c r="I827" s="874"/>
      <c r="J827" s="874"/>
      <c r="K827" s="874"/>
    </row>
    <row r="828" spans="1:11" s="594" customFormat="1" ht="17.100000000000001" customHeight="1" x14ac:dyDescent="0.25">
      <c r="A828" s="188">
        <v>12</v>
      </c>
      <c r="B828" s="189" t="s">
        <v>217</v>
      </c>
      <c r="C828" s="182">
        <f t="shared" ref="C828:H828" si="99">C201</f>
        <v>342</v>
      </c>
      <c r="D828" s="591">
        <f t="shared" si="99"/>
        <v>10753.5753</v>
      </c>
      <c r="E828" s="186">
        <f t="shared" si="99"/>
        <v>15465960.550000001</v>
      </c>
      <c r="F828" s="182">
        <f t="shared" si="99"/>
        <v>7127086810.1000004</v>
      </c>
      <c r="G828" s="182">
        <f t="shared" si="99"/>
        <v>1496234770</v>
      </c>
      <c r="H828" s="188">
        <f t="shared" si="99"/>
        <v>2665</v>
      </c>
      <c r="I828" s="874"/>
      <c r="J828" s="874"/>
      <c r="K828" s="874"/>
    </row>
    <row r="829" spans="1:11" s="594" customFormat="1" ht="17.100000000000001" customHeight="1" x14ac:dyDescent="0.25">
      <c r="A829" s="188">
        <v>13</v>
      </c>
      <c r="B829" s="189" t="s">
        <v>218</v>
      </c>
      <c r="C829" s="182">
        <f t="shared" ref="C829:H829" si="100">C209</f>
        <v>239</v>
      </c>
      <c r="D829" s="591">
        <f t="shared" si="100"/>
        <v>890.9633</v>
      </c>
      <c r="E829" s="186">
        <f t="shared" si="100"/>
        <v>496782</v>
      </c>
      <c r="F829" s="182">
        <f t="shared" si="100"/>
        <v>372586500</v>
      </c>
      <c r="G829" s="182">
        <f t="shared" si="100"/>
        <v>498281809</v>
      </c>
      <c r="H829" s="188">
        <f t="shared" si="100"/>
        <v>3585</v>
      </c>
      <c r="I829" s="874"/>
      <c r="J829" s="874"/>
      <c r="K829" s="874"/>
    </row>
    <row r="830" spans="1:11" s="594" customFormat="1" ht="17.100000000000001" customHeight="1" x14ac:dyDescent="0.25">
      <c r="A830" s="188">
        <v>14</v>
      </c>
      <c r="B830" s="189" t="s">
        <v>219</v>
      </c>
      <c r="C830" s="182">
        <f t="shared" ref="C830:H830" si="101">C226</f>
        <v>481</v>
      </c>
      <c r="D830" s="591">
        <f t="shared" si="101"/>
        <v>1136.23</v>
      </c>
      <c r="E830" s="186">
        <f t="shared" si="101"/>
        <v>4309788</v>
      </c>
      <c r="F830" s="182">
        <f t="shared" si="101"/>
        <v>1777869747.5</v>
      </c>
      <c r="G830" s="182">
        <f t="shared" si="101"/>
        <v>283811013</v>
      </c>
      <c r="H830" s="188">
        <f t="shared" si="101"/>
        <v>4930</v>
      </c>
      <c r="I830" s="874"/>
      <c r="J830" s="874"/>
      <c r="K830" s="874"/>
    </row>
    <row r="831" spans="1:11" s="594" customFormat="1" ht="17.100000000000001" customHeight="1" x14ac:dyDescent="0.25">
      <c r="A831" s="188">
        <v>15</v>
      </c>
      <c r="B831" s="189" t="s">
        <v>374</v>
      </c>
      <c r="C831" s="182">
        <f t="shared" ref="C831:H831" si="102">C238</f>
        <v>179</v>
      </c>
      <c r="D831" s="591">
        <f t="shared" si="102"/>
        <v>210.65</v>
      </c>
      <c r="E831" s="182">
        <f t="shared" si="102"/>
        <v>6567312.46</v>
      </c>
      <c r="F831" s="182">
        <f t="shared" si="102"/>
        <v>1337885535</v>
      </c>
      <c r="G831" s="182">
        <f t="shared" si="102"/>
        <v>391906405</v>
      </c>
      <c r="H831" s="182">
        <f t="shared" si="102"/>
        <v>431</v>
      </c>
      <c r="I831" s="874"/>
      <c r="J831" s="874"/>
      <c r="K831" s="874"/>
    </row>
    <row r="832" spans="1:11" s="594" customFormat="1" ht="17.100000000000001" customHeight="1" x14ac:dyDescent="0.25">
      <c r="A832" s="188">
        <v>16</v>
      </c>
      <c r="B832" s="189" t="s">
        <v>220</v>
      </c>
      <c r="C832" s="182">
        <f t="shared" ref="C832:H832" si="103">C264</f>
        <v>96</v>
      </c>
      <c r="D832" s="591">
        <f t="shared" si="103"/>
        <v>2498.7876999999999</v>
      </c>
      <c r="E832" s="186">
        <f t="shared" si="103"/>
        <v>2402053</v>
      </c>
      <c r="F832" s="182">
        <f t="shared" si="103"/>
        <v>1181748732</v>
      </c>
      <c r="G832" s="182">
        <f t="shared" si="103"/>
        <v>222880371</v>
      </c>
      <c r="H832" s="188">
        <f t="shared" si="103"/>
        <v>3132</v>
      </c>
      <c r="I832" s="874"/>
      <c r="J832" s="874"/>
      <c r="K832" s="874"/>
    </row>
    <row r="833" spans="1:11" s="594" customFormat="1" ht="17.100000000000001" customHeight="1" x14ac:dyDescent="0.25">
      <c r="A833" s="188">
        <v>17</v>
      </c>
      <c r="B833" s="595" t="s">
        <v>109</v>
      </c>
      <c r="C833" s="186">
        <f>SUM(C284)</f>
        <v>122</v>
      </c>
      <c r="D833" s="591">
        <f>SUM(D284)</f>
        <v>3353.8858</v>
      </c>
      <c r="E833" s="186">
        <f>SUM(E284)</f>
        <v>4871555</v>
      </c>
      <c r="F833" s="186">
        <f>F284</f>
        <v>664260000</v>
      </c>
      <c r="G833" s="186">
        <f>G284</f>
        <v>214795615</v>
      </c>
      <c r="H833" s="188">
        <f>H284</f>
        <v>859</v>
      </c>
      <c r="I833" s="874"/>
      <c r="J833" s="874"/>
      <c r="K833" s="874"/>
    </row>
    <row r="834" spans="1:11" s="594" customFormat="1" ht="17.100000000000001" customHeight="1" x14ac:dyDescent="0.25">
      <c r="A834" s="188">
        <v>18</v>
      </c>
      <c r="B834" s="189" t="s">
        <v>221</v>
      </c>
      <c r="C834" s="182">
        <f t="shared" ref="C834:H834" si="104">C295</f>
        <v>137</v>
      </c>
      <c r="D834" s="591">
        <f t="shared" si="104"/>
        <v>392.53309999999999</v>
      </c>
      <c r="E834" s="186">
        <f t="shared" si="104"/>
        <v>1420825.3900000001</v>
      </c>
      <c r="F834" s="182">
        <f t="shared" si="104"/>
        <v>631313865</v>
      </c>
      <c r="G834" s="182">
        <f t="shared" si="104"/>
        <v>85430178</v>
      </c>
      <c r="H834" s="188">
        <f t="shared" si="104"/>
        <v>1440</v>
      </c>
      <c r="I834" s="874"/>
      <c r="J834" s="874"/>
      <c r="K834" s="874"/>
    </row>
    <row r="835" spans="1:11" s="594" customFormat="1" ht="17.100000000000001" customHeight="1" x14ac:dyDescent="0.25">
      <c r="A835" s="188">
        <v>19</v>
      </c>
      <c r="B835" s="189" t="s">
        <v>152</v>
      </c>
      <c r="C835" s="182">
        <f t="shared" ref="C835:H835" si="105">C309</f>
        <v>165</v>
      </c>
      <c r="D835" s="591">
        <f t="shared" si="105"/>
        <v>499.11</v>
      </c>
      <c r="E835" s="186">
        <f t="shared" si="105"/>
        <v>790083.64999999991</v>
      </c>
      <c r="F835" s="182">
        <f t="shared" si="105"/>
        <v>609298492.70000005</v>
      </c>
      <c r="G835" s="182">
        <f t="shared" si="105"/>
        <v>173810551</v>
      </c>
      <c r="H835" s="188">
        <f t="shared" si="105"/>
        <v>1650</v>
      </c>
      <c r="I835" s="874"/>
      <c r="J835" s="874"/>
      <c r="K835" s="874"/>
    </row>
    <row r="836" spans="1:11" s="594" customFormat="1" ht="17.100000000000001" customHeight="1" x14ac:dyDescent="0.25">
      <c r="A836" s="188">
        <v>20</v>
      </c>
      <c r="B836" s="189" t="s">
        <v>104</v>
      </c>
      <c r="C836" s="182">
        <f t="shared" ref="C836:H836" si="106">C324</f>
        <v>324</v>
      </c>
      <c r="D836" s="591">
        <f t="shared" si="106"/>
        <v>6208.7154</v>
      </c>
      <c r="E836" s="186">
        <f t="shared" si="106"/>
        <v>5711651.3600000003</v>
      </c>
      <c r="F836" s="182">
        <f t="shared" si="106"/>
        <v>2026289171.1500001</v>
      </c>
      <c r="G836" s="182">
        <f t="shared" si="106"/>
        <v>204354071.08000001</v>
      </c>
      <c r="H836" s="188">
        <f t="shared" si="106"/>
        <v>2482</v>
      </c>
      <c r="I836" s="874"/>
      <c r="J836" s="874"/>
      <c r="K836" s="874"/>
    </row>
    <row r="837" spans="1:11" s="594" customFormat="1" ht="17.100000000000001" customHeight="1" x14ac:dyDescent="0.25">
      <c r="A837" s="188">
        <v>21</v>
      </c>
      <c r="B837" s="595" t="s">
        <v>116</v>
      </c>
      <c r="C837" s="182">
        <f t="shared" ref="C837:H837" si="107">C334</f>
        <v>40</v>
      </c>
      <c r="D837" s="591">
        <f t="shared" si="107"/>
        <v>90.22</v>
      </c>
      <c r="E837" s="186">
        <f t="shared" si="107"/>
        <v>5054453.87</v>
      </c>
      <c r="F837" s="186">
        <f t="shared" si="107"/>
        <v>1435568749.3</v>
      </c>
      <c r="G837" s="186">
        <f t="shared" si="107"/>
        <v>315900377</v>
      </c>
      <c r="H837" s="187">
        <f t="shared" si="107"/>
        <v>1350</v>
      </c>
      <c r="I837" s="874"/>
      <c r="J837" s="874"/>
      <c r="K837" s="874"/>
    </row>
    <row r="838" spans="1:11" s="594" customFormat="1" ht="17.100000000000001" customHeight="1" x14ac:dyDescent="0.25">
      <c r="A838" s="188">
        <v>22</v>
      </c>
      <c r="B838" s="189" t="s">
        <v>153</v>
      </c>
      <c r="C838" s="596">
        <f t="shared" ref="C838:H838" si="108">C355</f>
        <v>470</v>
      </c>
      <c r="D838" s="597">
        <f t="shared" si="108"/>
        <v>1921.2843999999998</v>
      </c>
      <c r="E838" s="193">
        <f t="shared" si="108"/>
        <v>1874498.75</v>
      </c>
      <c r="F838" s="596">
        <f t="shared" si="108"/>
        <v>1151333328.7</v>
      </c>
      <c r="G838" s="596">
        <f t="shared" si="108"/>
        <v>347072601.94999999</v>
      </c>
      <c r="H838" s="598">
        <f t="shared" si="108"/>
        <v>3882</v>
      </c>
      <c r="I838" s="874"/>
      <c r="J838" s="874"/>
      <c r="K838" s="874"/>
    </row>
    <row r="839" spans="1:11" s="594" customFormat="1" ht="17.100000000000001" customHeight="1" x14ac:dyDescent="0.25">
      <c r="A839" s="188">
        <v>23</v>
      </c>
      <c r="B839" s="189" t="s">
        <v>222</v>
      </c>
      <c r="C839" s="596">
        <f t="shared" ref="C839:H839" si="109">C376</f>
        <v>823</v>
      </c>
      <c r="D839" s="597">
        <f t="shared" si="109"/>
        <v>2089.48</v>
      </c>
      <c r="E839" s="193">
        <f t="shared" si="109"/>
        <v>14704645.470000001</v>
      </c>
      <c r="F839" s="596">
        <f t="shared" si="109"/>
        <v>3100688428.9000001</v>
      </c>
      <c r="G839" s="596">
        <f t="shared" si="109"/>
        <v>894617498</v>
      </c>
      <c r="H839" s="598">
        <f t="shared" si="109"/>
        <v>17479</v>
      </c>
      <c r="I839" s="874"/>
      <c r="J839" s="874"/>
      <c r="K839" s="874"/>
    </row>
    <row r="840" spans="1:11" s="594" customFormat="1" ht="17.100000000000001" customHeight="1" x14ac:dyDescent="0.25">
      <c r="A840" s="188">
        <v>24</v>
      </c>
      <c r="B840" s="189" t="s">
        <v>223</v>
      </c>
      <c r="C840" s="599">
        <f t="shared" ref="C840:H840" si="110">C390</f>
        <v>600</v>
      </c>
      <c r="D840" s="600">
        <f t="shared" si="110"/>
        <v>10038.687</v>
      </c>
      <c r="E840" s="200">
        <f t="shared" si="110"/>
        <v>68501804.989999995</v>
      </c>
      <c r="F840" s="599">
        <f t="shared" si="110"/>
        <v>4411086248.5</v>
      </c>
      <c r="G840" s="599">
        <f t="shared" si="110"/>
        <v>452745006</v>
      </c>
      <c r="H840" s="601">
        <f t="shared" si="110"/>
        <v>7243</v>
      </c>
      <c r="I840" s="874"/>
      <c r="J840" s="874"/>
      <c r="K840" s="874"/>
    </row>
    <row r="841" spans="1:11" s="594" customFormat="1" ht="17.100000000000001" customHeight="1" x14ac:dyDescent="0.25">
      <c r="A841" s="188">
        <v>25</v>
      </c>
      <c r="B841" s="189" t="s">
        <v>127</v>
      </c>
      <c r="C841" s="596">
        <f t="shared" ref="C841:H841" si="111">C405</f>
        <v>154</v>
      </c>
      <c r="D841" s="597">
        <f t="shared" si="111"/>
        <v>3266.58</v>
      </c>
      <c r="E841" s="193">
        <f t="shared" si="111"/>
        <v>3742147.0199999996</v>
      </c>
      <c r="F841" s="596">
        <f t="shared" si="111"/>
        <v>2191166868</v>
      </c>
      <c r="G841" s="596">
        <f t="shared" si="111"/>
        <v>613949000</v>
      </c>
      <c r="H841" s="598">
        <f t="shared" si="111"/>
        <v>971</v>
      </c>
      <c r="I841" s="874"/>
      <c r="J841" s="874"/>
      <c r="K841" s="874"/>
    </row>
    <row r="842" spans="1:11" s="594" customFormat="1" ht="17.100000000000001" customHeight="1" x14ac:dyDescent="0.25">
      <c r="A842" s="188">
        <v>26</v>
      </c>
      <c r="B842" s="595" t="s">
        <v>83</v>
      </c>
      <c r="C842" s="596">
        <f t="shared" ref="C842:H842" si="112">C424</f>
        <v>419</v>
      </c>
      <c r="D842" s="597">
        <f t="shared" si="112"/>
        <v>892.87250000000017</v>
      </c>
      <c r="E842" s="193">
        <f t="shared" si="112"/>
        <v>14641551.361099999</v>
      </c>
      <c r="F842" s="193">
        <f t="shared" si="112"/>
        <v>2941996892.2189999</v>
      </c>
      <c r="G842" s="193">
        <f t="shared" si="112"/>
        <v>656050300</v>
      </c>
      <c r="H842" s="598">
        <f t="shared" si="112"/>
        <v>3859</v>
      </c>
      <c r="I842" s="874"/>
      <c r="J842" s="874"/>
      <c r="K842" s="874"/>
    </row>
    <row r="843" spans="1:11" s="594" customFormat="1" ht="17.100000000000001" customHeight="1" x14ac:dyDescent="0.25">
      <c r="A843" s="188">
        <v>27</v>
      </c>
      <c r="B843" s="189" t="s">
        <v>224</v>
      </c>
      <c r="C843" s="596">
        <f t="shared" ref="C843:H843" si="113">C438</f>
        <v>446</v>
      </c>
      <c r="D843" s="597">
        <f t="shared" si="113"/>
        <v>8981.2999999999993</v>
      </c>
      <c r="E843" s="193">
        <f t="shared" si="113"/>
        <v>9288913.2399999984</v>
      </c>
      <c r="F843" s="596">
        <f t="shared" si="113"/>
        <v>3881505285.1999998</v>
      </c>
      <c r="G843" s="193">
        <f t="shared" si="113"/>
        <v>1706187000</v>
      </c>
      <c r="H843" s="602">
        <f t="shared" si="113"/>
        <v>13558</v>
      </c>
      <c r="I843" s="874"/>
      <c r="J843" s="874"/>
      <c r="K843" s="874"/>
    </row>
    <row r="844" spans="1:11" s="594" customFormat="1" ht="17.100000000000001" customHeight="1" x14ac:dyDescent="0.25">
      <c r="A844" s="188">
        <v>28</v>
      </c>
      <c r="B844" s="189" t="s">
        <v>225</v>
      </c>
      <c r="C844" s="596">
        <f t="shared" ref="C844:H844" si="114">C456</f>
        <v>275</v>
      </c>
      <c r="D844" s="597">
        <f t="shared" si="114"/>
        <v>3622.7799999999997</v>
      </c>
      <c r="E844" s="193">
        <f t="shared" si="114"/>
        <v>1951441.193</v>
      </c>
      <c r="F844" s="596">
        <f t="shared" si="114"/>
        <v>884886190.83000004</v>
      </c>
      <c r="G844" s="596">
        <f t="shared" si="114"/>
        <v>275778422</v>
      </c>
      <c r="H844" s="598">
        <f t="shared" si="114"/>
        <v>3180</v>
      </c>
      <c r="I844" s="874"/>
      <c r="J844" s="874"/>
      <c r="K844" s="874"/>
    </row>
    <row r="845" spans="1:11" s="594" customFormat="1" ht="17.100000000000001" customHeight="1" x14ac:dyDescent="0.25">
      <c r="A845" s="188">
        <v>29</v>
      </c>
      <c r="B845" s="189" t="s">
        <v>226</v>
      </c>
      <c r="C845" s="182">
        <f t="shared" ref="C845:H845" si="115">C470</f>
        <v>94</v>
      </c>
      <c r="D845" s="591">
        <f t="shared" si="115"/>
        <v>242.96999999999997</v>
      </c>
      <c r="E845" s="186">
        <f t="shared" si="115"/>
        <v>17852328.050000001</v>
      </c>
      <c r="F845" s="182">
        <f t="shared" si="115"/>
        <v>1067690932.3285999</v>
      </c>
      <c r="G845" s="182">
        <f t="shared" si="115"/>
        <v>417718352</v>
      </c>
      <c r="H845" s="188">
        <f t="shared" si="115"/>
        <v>791</v>
      </c>
      <c r="I845" s="874"/>
      <c r="J845" s="874"/>
      <c r="K845" s="874"/>
    </row>
    <row r="846" spans="1:11" s="594" customFormat="1" ht="17.100000000000001" customHeight="1" x14ac:dyDescent="0.25">
      <c r="A846" s="188">
        <v>30</v>
      </c>
      <c r="B846" s="189" t="s">
        <v>87</v>
      </c>
      <c r="C846" s="182">
        <f t="shared" ref="C846:H846" si="116">C493</f>
        <v>323</v>
      </c>
      <c r="D846" s="591">
        <f t="shared" si="116"/>
        <v>2583.7099999999996</v>
      </c>
      <c r="E846" s="186">
        <f t="shared" si="116"/>
        <v>9425616.4899999965</v>
      </c>
      <c r="F846" s="182">
        <f t="shared" si="116"/>
        <v>3009074821.4000001</v>
      </c>
      <c r="G846" s="182">
        <f t="shared" si="116"/>
        <v>451842613.18999994</v>
      </c>
      <c r="H846" s="188">
        <f t="shared" si="116"/>
        <v>1618</v>
      </c>
      <c r="I846" s="874"/>
      <c r="J846" s="874"/>
      <c r="K846" s="874"/>
    </row>
    <row r="847" spans="1:11" s="594" customFormat="1" ht="17.100000000000001" customHeight="1" x14ac:dyDescent="0.25">
      <c r="A847" s="188">
        <v>31</v>
      </c>
      <c r="B847" s="189" t="s">
        <v>227</v>
      </c>
      <c r="C847" s="182">
        <f t="shared" ref="C847:H847" si="117">C504</f>
        <v>160</v>
      </c>
      <c r="D847" s="591">
        <f t="shared" si="117"/>
        <v>172</v>
      </c>
      <c r="E847" s="186">
        <f t="shared" si="117"/>
        <v>3065762.62</v>
      </c>
      <c r="F847" s="182">
        <f t="shared" si="117"/>
        <v>4439265725.8999996</v>
      </c>
      <c r="G847" s="182">
        <f t="shared" si="117"/>
        <v>502401000</v>
      </c>
      <c r="H847" s="188">
        <f t="shared" si="117"/>
        <v>11357</v>
      </c>
      <c r="I847" s="874"/>
      <c r="J847" s="874"/>
      <c r="K847" s="874"/>
    </row>
    <row r="848" spans="1:11" s="594" customFormat="1" ht="17.100000000000001" customHeight="1" x14ac:dyDescent="0.25">
      <c r="A848" s="188">
        <v>32</v>
      </c>
      <c r="B848" s="603" t="s">
        <v>228</v>
      </c>
      <c r="C848" s="182">
        <f t="shared" ref="C848:H848" si="118">C521</f>
        <v>681</v>
      </c>
      <c r="D848" s="591">
        <f t="shared" si="118"/>
        <v>4059.53</v>
      </c>
      <c r="E848" s="186">
        <f t="shared" si="118"/>
        <v>15472869.869999997</v>
      </c>
      <c r="F848" s="182">
        <f t="shared" si="118"/>
        <v>5593428243.0500002</v>
      </c>
      <c r="G848" s="1030">
        <f t="shared" si="118"/>
        <v>1813696621</v>
      </c>
      <c r="H848" s="1027">
        <f t="shared" si="118"/>
        <v>2060</v>
      </c>
      <c r="I848" s="874"/>
      <c r="J848" s="874"/>
      <c r="K848" s="874"/>
    </row>
    <row r="849" spans="1:11" s="594" customFormat="1" ht="17.100000000000001" customHeight="1" x14ac:dyDescent="0.25">
      <c r="A849" s="188">
        <v>33</v>
      </c>
      <c r="B849" s="595" t="s">
        <v>88</v>
      </c>
      <c r="C849" s="182">
        <f t="shared" ref="C849:H849" si="119">C539</f>
        <v>432</v>
      </c>
      <c r="D849" s="591">
        <f t="shared" si="119"/>
        <v>848.31000000000006</v>
      </c>
      <c r="E849" s="186">
        <f t="shared" si="119"/>
        <v>16389733.019999998</v>
      </c>
      <c r="F849" s="186">
        <f t="shared" si="119"/>
        <v>3754017719.8000002</v>
      </c>
      <c r="G849" s="1026">
        <f t="shared" si="119"/>
        <v>536471921</v>
      </c>
      <c r="H849" s="1027">
        <f t="shared" si="119"/>
        <v>3895</v>
      </c>
      <c r="I849" s="874"/>
      <c r="J849" s="874"/>
      <c r="K849" s="874"/>
    </row>
    <row r="850" spans="1:11" s="594" customFormat="1" ht="17.100000000000001" customHeight="1" x14ac:dyDescent="0.25">
      <c r="A850" s="188">
        <v>34</v>
      </c>
      <c r="B850" s="189" t="s">
        <v>107</v>
      </c>
      <c r="C850" s="182">
        <f t="shared" ref="C850:H850" si="120">C557</f>
        <v>83</v>
      </c>
      <c r="D850" s="182">
        <f t="shared" si="120"/>
        <v>483.37</v>
      </c>
      <c r="E850" s="182">
        <f t="shared" si="120"/>
        <v>2852085.94</v>
      </c>
      <c r="F850" s="182">
        <f t="shared" si="120"/>
        <v>719064574</v>
      </c>
      <c r="G850" s="182">
        <f t="shared" si="120"/>
        <v>180030305</v>
      </c>
      <c r="H850" s="182">
        <f t="shared" si="120"/>
        <v>22273</v>
      </c>
      <c r="I850" s="874"/>
      <c r="J850" s="874"/>
      <c r="K850" s="874"/>
    </row>
    <row r="851" spans="1:11" s="594" customFormat="1" ht="17.100000000000001" customHeight="1" x14ac:dyDescent="0.25">
      <c r="A851" s="188">
        <v>35</v>
      </c>
      <c r="B851" s="189" t="s">
        <v>110</v>
      </c>
      <c r="C851" s="182">
        <f t="shared" ref="C851:H851" si="121">C576</f>
        <v>125</v>
      </c>
      <c r="D851" s="591">
        <f t="shared" si="121"/>
        <v>1739.6599999999999</v>
      </c>
      <c r="E851" s="182">
        <f t="shared" si="121"/>
        <v>3130559.79</v>
      </c>
      <c r="F851" s="182">
        <f t="shared" si="121"/>
        <v>2358450713</v>
      </c>
      <c r="G851" s="182">
        <f t="shared" si="121"/>
        <v>173759800.80000001</v>
      </c>
      <c r="H851" s="182">
        <f t="shared" si="121"/>
        <v>1031</v>
      </c>
      <c r="I851" s="874"/>
      <c r="J851" s="874"/>
      <c r="K851" s="874"/>
    </row>
    <row r="852" spans="1:11" s="594" customFormat="1" ht="17.100000000000001" customHeight="1" x14ac:dyDescent="0.25">
      <c r="A852" s="188">
        <v>36</v>
      </c>
      <c r="B852" s="189" t="s">
        <v>229</v>
      </c>
      <c r="C852" s="182">
        <f t="shared" ref="C852:H852" si="122">C591</f>
        <v>632</v>
      </c>
      <c r="D852" s="591">
        <f t="shared" si="122"/>
        <v>1212.53</v>
      </c>
      <c r="E852" s="186">
        <f t="shared" si="122"/>
        <v>2250930.06</v>
      </c>
      <c r="F852" s="182">
        <f t="shared" si="122"/>
        <v>3902006524.4199996</v>
      </c>
      <c r="G852" s="182">
        <f t="shared" si="122"/>
        <v>1418205059.8099999</v>
      </c>
      <c r="H852" s="188">
        <f t="shared" si="122"/>
        <v>3601</v>
      </c>
      <c r="I852" s="874"/>
      <c r="J852" s="874"/>
      <c r="K852" s="874"/>
    </row>
    <row r="853" spans="1:11" s="594" customFormat="1" ht="17.100000000000001" customHeight="1" x14ac:dyDescent="0.25">
      <c r="A853" s="188">
        <v>37</v>
      </c>
      <c r="B853" s="189" t="s">
        <v>230</v>
      </c>
      <c r="C853" s="182">
        <f t="shared" ref="C853:H853" si="123">C609</f>
        <v>579</v>
      </c>
      <c r="D853" s="591">
        <f t="shared" si="123"/>
        <v>3368.2872999999995</v>
      </c>
      <c r="E853" s="186">
        <f t="shared" si="123"/>
        <v>5450627.1699999999</v>
      </c>
      <c r="F853" s="182">
        <f t="shared" si="123"/>
        <v>5418047164.4610004</v>
      </c>
      <c r="G853" s="182">
        <f t="shared" si="123"/>
        <v>545434000</v>
      </c>
      <c r="H853" s="188">
        <f t="shared" si="123"/>
        <v>22244</v>
      </c>
      <c r="I853" s="874"/>
      <c r="J853" s="874"/>
      <c r="K853" s="874"/>
    </row>
    <row r="854" spans="1:11" s="594" customFormat="1" ht="17.100000000000001" customHeight="1" x14ac:dyDescent="0.25">
      <c r="A854" s="188">
        <v>38</v>
      </c>
      <c r="B854" s="189" t="s">
        <v>231</v>
      </c>
      <c r="C854" s="182">
        <f t="shared" ref="C854:H854" si="124">C621</f>
        <v>61</v>
      </c>
      <c r="D854" s="591">
        <f t="shared" si="124"/>
        <v>1543.85</v>
      </c>
      <c r="E854" s="186">
        <f t="shared" si="124"/>
        <v>1558069</v>
      </c>
      <c r="F854" s="182">
        <f t="shared" si="124"/>
        <v>1861640790</v>
      </c>
      <c r="G854" s="182">
        <f t="shared" si="124"/>
        <v>508219698</v>
      </c>
      <c r="H854" s="188">
        <f t="shared" si="124"/>
        <v>436</v>
      </c>
      <c r="I854" s="874"/>
      <c r="J854" s="874"/>
      <c r="K854" s="874"/>
    </row>
    <row r="855" spans="1:11" s="594" customFormat="1" ht="17.100000000000001" customHeight="1" x14ac:dyDescent="0.25">
      <c r="A855" s="188">
        <v>39</v>
      </c>
      <c r="B855" s="189" t="s">
        <v>126</v>
      </c>
      <c r="C855" s="182">
        <f t="shared" ref="C855:H855" si="125">C632</f>
        <v>175</v>
      </c>
      <c r="D855" s="591">
        <f t="shared" si="125"/>
        <v>669.87</v>
      </c>
      <c r="E855" s="186">
        <f t="shared" si="125"/>
        <v>797917</v>
      </c>
      <c r="F855" s="182">
        <f t="shared" si="125"/>
        <v>1032630685.1925026</v>
      </c>
      <c r="G855" s="182">
        <f t="shared" si="125"/>
        <v>113356184</v>
      </c>
      <c r="H855" s="188">
        <f t="shared" si="125"/>
        <v>2080</v>
      </c>
      <c r="I855" s="874"/>
      <c r="J855" s="874"/>
      <c r="K855" s="874"/>
    </row>
    <row r="856" spans="1:11" s="594" customFormat="1" ht="17.100000000000001" customHeight="1" x14ac:dyDescent="0.25">
      <c r="A856" s="188">
        <v>40</v>
      </c>
      <c r="B856" s="189" t="s">
        <v>459</v>
      </c>
      <c r="C856" s="182">
        <f t="shared" ref="C856:H856" si="126">C647</f>
        <v>261</v>
      </c>
      <c r="D856" s="591">
        <f t="shared" si="126"/>
        <v>2082.3200000000002</v>
      </c>
      <c r="E856" s="182">
        <f t="shared" si="126"/>
        <v>5442251.7000000002</v>
      </c>
      <c r="F856" s="182">
        <f t="shared" si="126"/>
        <v>1149427660</v>
      </c>
      <c r="G856" s="182">
        <f t="shared" si="126"/>
        <v>411326926</v>
      </c>
      <c r="H856" s="182">
        <f t="shared" si="126"/>
        <v>1180</v>
      </c>
      <c r="I856" s="874"/>
      <c r="J856" s="874"/>
      <c r="K856" s="874"/>
    </row>
    <row r="857" spans="1:11" s="594" customFormat="1" ht="17.100000000000001" customHeight="1" x14ac:dyDescent="0.25">
      <c r="A857" s="188">
        <v>41</v>
      </c>
      <c r="B857" s="595" t="s">
        <v>124</v>
      </c>
      <c r="C857" s="182">
        <f t="shared" ref="C857:H857" si="127">C681</f>
        <v>142</v>
      </c>
      <c r="D857" s="591">
        <f t="shared" si="127"/>
        <v>1779.3999999999999</v>
      </c>
      <c r="E857" s="186">
        <f t="shared" si="127"/>
        <v>5519016.04</v>
      </c>
      <c r="F857" s="186">
        <f t="shared" si="127"/>
        <v>856765301</v>
      </c>
      <c r="G857" s="186">
        <f t="shared" si="127"/>
        <v>276957678.39999998</v>
      </c>
      <c r="H857" s="188">
        <f t="shared" si="127"/>
        <v>1050</v>
      </c>
      <c r="I857" s="874"/>
      <c r="J857" s="874"/>
      <c r="K857" s="874"/>
    </row>
    <row r="858" spans="1:11" s="594" customFormat="1" ht="17.100000000000001" customHeight="1" x14ac:dyDescent="0.25">
      <c r="A858" s="188">
        <v>42</v>
      </c>
      <c r="B858" s="595" t="s">
        <v>375</v>
      </c>
      <c r="C858" s="182">
        <f t="shared" ref="C858:H858" si="128">C697</f>
        <v>484</v>
      </c>
      <c r="D858" s="591">
        <f t="shared" si="128"/>
        <v>3119.07</v>
      </c>
      <c r="E858" s="182">
        <f t="shared" si="128"/>
        <v>3177156.87</v>
      </c>
      <c r="F858" s="182">
        <f t="shared" si="128"/>
        <v>4574064455.5</v>
      </c>
      <c r="G858" s="182">
        <f t="shared" si="128"/>
        <v>1097807185</v>
      </c>
      <c r="H858" s="182">
        <f t="shared" si="128"/>
        <v>3374</v>
      </c>
      <c r="I858" s="874"/>
      <c r="J858" s="874"/>
      <c r="K858" s="874"/>
    </row>
    <row r="859" spans="1:11" s="594" customFormat="1" ht="17.100000000000001" customHeight="1" x14ac:dyDescent="0.25">
      <c r="A859" s="188">
        <v>43</v>
      </c>
      <c r="B859" s="189" t="s">
        <v>232</v>
      </c>
      <c r="C859" s="182">
        <f t="shared" ref="C859:H859" si="129">C720</f>
        <v>218</v>
      </c>
      <c r="D859" s="591">
        <f t="shared" si="129"/>
        <v>1032.04</v>
      </c>
      <c r="E859" s="186">
        <f t="shared" si="129"/>
        <v>4854847.3800000008</v>
      </c>
      <c r="F859" s="182">
        <f t="shared" si="129"/>
        <v>1299603135.05</v>
      </c>
      <c r="G859" s="182">
        <f t="shared" si="129"/>
        <v>340064933</v>
      </c>
      <c r="H859" s="188">
        <f t="shared" si="129"/>
        <v>1048</v>
      </c>
      <c r="I859" s="874"/>
      <c r="J859" s="874"/>
      <c r="K859" s="874"/>
    </row>
    <row r="860" spans="1:11" s="594" customFormat="1" ht="17.100000000000001" customHeight="1" x14ac:dyDescent="0.25">
      <c r="A860" s="188">
        <v>44</v>
      </c>
      <c r="B860" s="189" t="s">
        <v>233</v>
      </c>
      <c r="C860" s="182">
        <f t="shared" ref="C860:H860" si="130">C738</f>
        <v>437</v>
      </c>
      <c r="D860" s="591">
        <f t="shared" si="130"/>
        <v>6665.12</v>
      </c>
      <c r="E860" s="186">
        <f t="shared" si="130"/>
        <v>3491696.7100000004</v>
      </c>
      <c r="F860" s="182">
        <f t="shared" si="130"/>
        <v>4219213787</v>
      </c>
      <c r="G860" s="182">
        <f t="shared" si="130"/>
        <v>720766408</v>
      </c>
      <c r="H860" s="188">
        <f t="shared" si="130"/>
        <v>5062</v>
      </c>
      <c r="I860" s="874"/>
      <c r="J860" s="874"/>
      <c r="K860" s="874"/>
    </row>
    <row r="861" spans="1:11" s="594" customFormat="1" ht="17.100000000000001" customHeight="1" x14ac:dyDescent="0.25">
      <c r="A861" s="188">
        <v>45</v>
      </c>
      <c r="B861" s="189" t="s">
        <v>234</v>
      </c>
      <c r="C861" s="182">
        <f t="shared" ref="C861:H861" si="131">C757</f>
        <v>555</v>
      </c>
      <c r="D861" s="591">
        <f t="shared" si="131"/>
        <v>23166.989999999998</v>
      </c>
      <c r="E861" s="186">
        <f t="shared" si="131"/>
        <v>9965977.4799999986</v>
      </c>
      <c r="F861" s="182">
        <f t="shared" si="131"/>
        <v>5066520072.6500006</v>
      </c>
      <c r="G861" s="182">
        <f t="shared" si="131"/>
        <v>1380195911</v>
      </c>
      <c r="H861" s="188">
        <f t="shared" si="131"/>
        <v>4550</v>
      </c>
      <c r="I861" s="874"/>
      <c r="J861" s="874"/>
      <c r="K861" s="874"/>
    </row>
    <row r="862" spans="1:11" s="594" customFormat="1" ht="17.100000000000001" customHeight="1" x14ac:dyDescent="0.25">
      <c r="A862" s="188">
        <v>46</v>
      </c>
      <c r="B862" s="189" t="s">
        <v>98</v>
      </c>
      <c r="C862" s="182">
        <f t="shared" ref="C862:H862" si="132">C664</f>
        <v>94</v>
      </c>
      <c r="D862" s="591">
        <f t="shared" si="132"/>
        <v>1024.08</v>
      </c>
      <c r="E862" s="186">
        <f t="shared" si="132"/>
        <v>234394.13</v>
      </c>
      <c r="F862" s="182">
        <f t="shared" si="132"/>
        <v>363556672.94999999</v>
      </c>
      <c r="G862" s="182">
        <f t="shared" si="132"/>
        <v>286079017</v>
      </c>
      <c r="H862" s="188">
        <f t="shared" si="132"/>
        <v>230</v>
      </c>
      <c r="I862" s="874"/>
      <c r="J862" s="874"/>
      <c r="K862" s="874"/>
    </row>
    <row r="863" spans="1:11" s="594" customFormat="1" ht="17.100000000000001" customHeight="1" x14ac:dyDescent="0.25">
      <c r="A863" s="188">
        <v>47</v>
      </c>
      <c r="B863" s="189" t="s">
        <v>174</v>
      </c>
      <c r="C863" s="182">
        <f t="shared" ref="C863:H863" si="133">C766</f>
        <v>9</v>
      </c>
      <c r="D863" s="591">
        <f t="shared" si="133"/>
        <v>674.71</v>
      </c>
      <c r="E863" s="186">
        <f t="shared" si="133"/>
        <v>4546609</v>
      </c>
      <c r="F863" s="182">
        <f t="shared" si="133"/>
        <v>1228102710</v>
      </c>
      <c r="G863" s="182">
        <f t="shared" si="133"/>
        <v>300758521</v>
      </c>
      <c r="H863" s="188">
        <f t="shared" si="133"/>
        <v>45</v>
      </c>
      <c r="I863" s="874"/>
      <c r="J863" s="874"/>
      <c r="K863" s="874"/>
    </row>
    <row r="864" spans="1:11" s="594" customFormat="1" ht="17.100000000000001" customHeight="1" x14ac:dyDescent="0.25">
      <c r="A864" s="188">
        <v>48</v>
      </c>
      <c r="B864" s="189" t="s">
        <v>115</v>
      </c>
      <c r="C864" s="596">
        <f t="shared" ref="C864:H864" si="134">C783</f>
        <v>369</v>
      </c>
      <c r="D864" s="597">
        <f t="shared" si="134"/>
        <v>4923.3700000000008</v>
      </c>
      <c r="E864" s="193">
        <f t="shared" si="134"/>
        <v>9241084.1600000001</v>
      </c>
      <c r="F864" s="596">
        <f t="shared" si="134"/>
        <v>4193030800.4699998</v>
      </c>
      <c r="G864" s="596">
        <f t="shared" si="134"/>
        <v>916549478</v>
      </c>
      <c r="H864" s="598">
        <f t="shared" si="134"/>
        <v>3865</v>
      </c>
      <c r="I864" s="874"/>
      <c r="J864" s="874"/>
      <c r="K864" s="874"/>
    </row>
    <row r="865" spans="1:11" s="594" customFormat="1" ht="17.100000000000001" customHeight="1" x14ac:dyDescent="0.25">
      <c r="A865" s="188">
        <v>49</v>
      </c>
      <c r="B865" s="189" t="s">
        <v>235</v>
      </c>
      <c r="C865" s="599">
        <f>C809</f>
        <v>479</v>
      </c>
      <c r="D865" s="600">
        <f t="shared" ref="D865:H865" si="135">D809</f>
        <v>19975.25</v>
      </c>
      <c r="E865" s="200">
        <f t="shared" si="135"/>
        <v>5362251.1900000004</v>
      </c>
      <c r="F865" s="599">
        <f t="shared" si="135"/>
        <v>2536907353.6621399</v>
      </c>
      <c r="G865" s="599">
        <f t="shared" si="135"/>
        <v>391627880</v>
      </c>
      <c r="H865" s="601">
        <f t="shared" si="135"/>
        <v>2953</v>
      </c>
      <c r="I865" s="874"/>
      <c r="J865" s="874"/>
      <c r="K865" s="874"/>
    </row>
    <row r="866" spans="1:11" ht="17.100000000000001" customHeight="1" x14ac:dyDescent="0.25">
      <c r="A866" s="1245" t="s">
        <v>236</v>
      </c>
      <c r="B866" s="1246"/>
      <c r="C866" s="592">
        <f t="shared" ref="C866:H866" si="136">SUM(C817:C865)</f>
        <v>16484</v>
      </c>
      <c r="D866" s="593">
        <f>SUM(D817:D865)</f>
        <v>179640.80849999998</v>
      </c>
      <c r="E866" s="592">
        <f>SUM(E817:E865)</f>
        <v>351991806.53559369</v>
      </c>
      <c r="F866" s="592">
        <f>SUM(F817:F865)</f>
        <v>124024940014.76523</v>
      </c>
      <c r="G866" s="593">
        <f>SUM(G817:G865)</f>
        <v>29276289121.459003</v>
      </c>
      <c r="H866" s="592">
        <f t="shared" si="136"/>
        <v>239997</v>
      </c>
      <c r="I866" s="874"/>
      <c r="J866" s="874"/>
      <c r="K866" s="874"/>
    </row>
    <row r="867" spans="1:11" ht="15.75" x14ac:dyDescent="0.25">
      <c r="A867" s="150"/>
      <c r="C867" s="68"/>
      <c r="D867" s="151"/>
      <c r="E867" s="151"/>
      <c r="F867" s="137"/>
      <c r="G867" s="137"/>
      <c r="H867" s="71"/>
    </row>
    <row r="868" spans="1:11" ht="15.75" x14ac:dyDescent="0.25">
      <c r="A868" s="150"/>
      <c r="B868" s="68"/>
      <c r="C868" s="68"/>
      <c r="D868" s="151"/>
      <c r="E868" s="151"/>
      <c r="F868" s="137"/>
      <c r="G868" s="137"/>
      <c r="H868" s="71"/>
    </row>
    <row r="869" spans="1:11" ht="15.75" x14ac:dyDescent="0.25">
      <c r="A869" s="153"/>
      <c r="B869" s="15" t="s">
        <v>237</v>
      </c>
      <c r="C869" s="20">
        <f>'Minor Minerals'!C798</f>
        <v>16484</v>
      </c>
      <c r="D869" s="20">
        <f>'Minor Minerals'!D798</f>
        <v>179640.80849999998</v>
      </c>
      <c r="E869" s="20">
        <f>'Minor Minerals'!E798</f>
        <v>351991806.53559351</v>
      </c>
      <c r="F869" s="20">
        <f>'Minor Minerals'!F798</f>
        <v>124024940014.76526</v>
      </c>
      <c r="G869" s="20">
        <f>'Minor Minerals'!G798</f>
        <v>29276289121.459003</v>
      </c>
      <c r="H869" s="20">
        <f>'Minor Minerals'!H798</f>
        <v>239997</v>
      </c>
    </row>
    <row r="870" spans="1:11" ht="15.75" x14ac:dyDescent="0.25">
      <c r="A870" s="153"/>
      <c r="B870" s="14"/>
      <c r="C870" s="20">
        <f>C866-C869</f>
        <v>0</v>
      </c>
      <c r="D870" s="20">
        <f t="shared" ref="D870:H870" si="137">D866-D869</f>
        <v>0</v>
      </c>
      <c r="E870" s="20">
        <f>E866-E869</f>
        <v>0</v>
      </c>
      <c r="F870" s="20">
        <f t="shared" si="137"/>
        <v>0</v>
      </c>
      <c r="G870" s="20">
        <f t="shared" si="137"/>
        <v>0</v>
      </c>
      <c r="H870" s="20">
        <f t="shared" si="137"/>
        <v>0</v>
      </c>
    </row>
    <row r="873" spans="1:11" ht="20.25" x14ac:dyDescent="0.3">
      <c r="C873" s="755">
        <f>C866+'Office Major'!C271</f>
        <v>16632</v>
      </c>
      <c r="D873" s="755">
        <f>D866+'Office Major'!D271</f>
        <v>230223.0281</v>
      </c>
      <c r="E873" s="755">
        <f>E866+'Office Major'!E271</f>
        <v>471923724.10559368</v>
      </c>
      <c r="F873" s="755">
        <f>F866+'Office Major'!F271</f>
        <v>307889156475.64526</v>
      </c>
      <c r="G873" s="755">
        <f>G866+'Office Major'!G271</f>
        <v>70622717972.559006</v>
      </c>
      <c r="H873" s="755">
        <f>H866+'Office Major'!H271</f>
        <v>286305</v>
      </c>
    </row>
  </sheetData>
  <mergeCells count="258">
    <mergeCell ref="A783:B783"/>
    <mergeCell ref="B786:B787"/>
    <mergeCell ref="B815:B816"/>
    <mergeCell ref="A766:B766"/>
    <mergeCell ref="B769:B770"/>
    <mergeCell ref="A759:H759"/>
    <mergeCell ref="A740:H740"/>
    <mergeCell ref="A701:A702"/>
    <mergeCell ref="A809:B809"/>
    <mergeCell ref="A815:A816"/>
    <mergeCell ref="A786:A787"/>
    <mergeCell ref="C786:C787"/>
    <mergeCell ref="A760:A761"/>
    <mergeCell ref="C760:C761"/>
    <mergeCell ref="A769:A770"/>
    <mergeCell ref="C769:C770"/>
    <mergeCell ref="A724:A725"/>
    <mergeCell ref="C724:C725"/>
    <mergeCell ref="A738:B738"/>
    <mergeCell ref="A757:B757"/>
    <mergeCell ref="B760:B761"/>
    <mergeCell ref="A720:B720"/>
    <mergeCell ref="A723:H723"/>
    <mergeCell ref="C701:C702"/>
    <mergeCell ref="A866:B866"/>
    <mergeCell ref="A594:A595"/>
    <mergeCell ref="C594:C595"/>
    <mergeCell ref="A612:A613"/>
    <mergeCell ref="C612:C613"/>
    <mergeCell ref="A560:A561"/>
    <mergeCell ref="C560:C561"/>
    <mergeCell ref="A649:H649"/>
    <mergeCell ref="A668:A669"/>
    <mergeCell ref="A635:A636"/>
    <mergeCell ref="C635:C636"/>
    <mergeCell ref="A579:A580"/>
    <mergeCell ref="B624:B625"/>
    <mergeCell ref="A623:H623"/>
    <mergeCell ref="A611:H611"/>
    <mergeCell ref="A593:H593"/>
    <mergeCell ref="A667:H667"/>
    <mergeCell ref="A684:H684"/>
    <mergeCell ref="A681:B681"/>
    <mergeCell ref="B685:B686"/>
    <mergeCell ref="A697:B697"/>
    <mergeCell ref="A634:H634"/>
    <mergeCell ref="A685:A686"/>
    <mergeCell ref="C685:C686"/>
    <mergeCell ref="A228:H228"/>
    <mergeCell ref="C229:C230"/>
    <mergeCell ref="A229:A230"/>
    <mergeCell ref="A309:B309"/>
    <mergeCell ref="A298:A299"/>
    <mergeCell ref="B724:B725"/>
    <mergeCell ref="B741:B742"/>
    <mergeCell ref="A700:H700"/>
    <mergeCell ref="C650:C651"/>
    <mergeCell ref="A559:H559"/>
    <mergeCell ref="A523:H523"/>
    <mergeCell ref="A541:H541"/>
    <mergeCell ref="A496:A497"/>
    <mergeCell ref="C668:C669"/>
    <mergeCell ref="A664:B664"/>
    <mergeCell ref="B668:B669"/>
    <mergeCell ref="A650:A651"/>
    <mergeCell ref="B298:B299"/>
    <mergeCell ref="B312:B313"/>
    <mergeCell ref="B327:B328"/>
    <mergeCell ref="A238:B238"/>
    <mergeCell ref="A264:B264"/>
    <mergeCell ref="A284:B284"/>
    <mergeCell ref="A295:B295"/>
    <mergeCell ref="A379:A380"/>
    <mergeCell ref="C379:C380"/>
    <mergeCell ref="A327:A328"/>
    <mergeCell ref="C327:C328"/>
    <mergeCell ref="A337:A338"/>
    <mergeCell ref="C337:C338"/>
    <mergeCell ref="A326:H326"/>
    <mergeCell ref="A324:B324"/>
    <mergeCell ref="A334:B334"/>
    <mergeCell ref="A355:B355"/>
    <mergeCell ref="A376:B376"/>
    <mergeCell ref="A357:H357"/>
    <mergeCell ref="A358:A359"/>
    <mergeCell ref="B701:B702"/>
    <mergeCell ref="B542:B543"/>
    <mergeCell ref="A557:B557"/>
    <mergeCell ref="A495:H495"/>
    <mergeCell ref="A458:H458"/>
    <mergeCell ref="A407:H407"/>
    <mergeCell ref="A493:B493"/>
    <mergeCell ref="A504:B504"/>
    <mergeCell ref="B496:B497"/>
    <mergeCell ref="B507:B508"/>
    <mergeCell ref="A521:B521"/>
    <mergeCell ref="B524:B525"/>
    <mergeCell ref="A539:B539"/>
    <mergeCell ref="A506:H506"/>
    <mergeCell ref="C496:C497"/>
    <mergeCell ref="A507:A508"/>
    <mergeCell ref="C507:C508"/>
    <mergeCell ref="A459:A460"/>
    <mergeCell ref="C459:C460"/>
    <mergeCell ref="B408:B409"/>
    <mergeCell ref="C473:C474"/>
    <mergeCell ref="A472:H472"/>
    <mergeCell ref="A153:H153"/>
    <mergeCell ref="C312:C313"/>
    <mergeCell ref="A311:H311"/>
    <mergeCell ref="A138:H138"/>
    <mergeCell ref="A154:A155"/>
    <mergeCell ref="B72:B73"/>
    <mergeCell ref="A139:A140"/>
    <mergeCell ref="B139:B140"/>
    <mergeCell ref="C139:C140"/>
    <mergeCell ref="C72:C73"/>
    <mergeCell ref="A120:A121"/>
    <mergeCell ref="B120:B121"/>
    <mergeCell ref="C120:C121"/>
    <mergeCell ref="B154:B155"/>
    <mergeCell ref="C154:C155"/>
    <mergeCell ref="A101:A102"/>
    <mergeCell ref="B101:B102"/>
    <mergeCell ref="C101:C102"/>
    <mergeCell ref="B204:B205"/>
    <mergeCell ref="B212:B213"/>
    <mergeCell ref="B229:B230"/>
    <mergeCell ref="B242:B243"/>
    <mergeCell ref="B268:B269"/>
    <mergeCell ref="B287:B288"/>
    <mergeCell ref="A55:B55"/>
    <mergeCell ref="A69:B69"/>
    <mergeCell ref="A84:B84"/>
    <mergeCell ref="A97:B97"/>
    <mergeCell ref="A117:B117"/>
    <mergeCell ref="A135:B135"/>
    <mergeCell ref="A151:B151"/>
    <mergeCell ref="A58:A59"/>
    <mergeCell ref="B58:B59"/>
    <mergeCell ref="A57:H57"/>
    <mergeCell ref="A71:H71"/>
    <mergeCell ref="A87:H87"/>
    <mergeCell ref="A100:H100"/>
    <mergeCell ref="A119:H119"/>
    <mergeCell ref="C58:C59"/>
    <mergeCell ref="A72:A73"/>
    <mergeCell ref="E136:G136"/>
    <mergeCell ref="A297:H297"/>
    <mergeCell ref="A286:H286"/>
    <mergeCell ref="A473:A474"/>
    <mergeCell ref="A456:B456"/>
    <mergeCell ref="A470:B470"/>
    <mergeCell ref="B473:B474"/>
    <mergeCell ref="B459:B460"/>
    <mergeCell ref="B441:B442"/>
    <mergeCell ref="A426:H426"/>
    <mergeCell ref="A440:H440"/>
    <mergeCell ref="A427:A428"/>
    <mergeCell ref="C427:C428"/>
    <mergeCell ref="A441:A442"/>
    <mergeCell ref="C441:C442"/>
    <mergeCell ref="C358:C359"/>
    <mergeCell ref="A378:H378"/>
    <mergeCell ref="A336:H336"/>
    <mergeCell ref="A405:B405"/>
    <mergeCell ref="A424:B424"/>
    <mergeCell ref="A438:B438"/>
    <mergeCell ref="B337:B338"/>
    <mergeCell ref="B358:B359"/>
    <mergeCell ref="B427:B428"/>
    <mergeCell ref="A312:A313"/>
    <mergeCell ref="B189:B190"/>
    <mergeCell ref="A188:H188"/>
    <mergeCell ref="A189:A190"/>
    <mergeCell ref="C189:C190"/>
    <mergeCell ref="A204:A205"/>
    <mergeCell ref="C204:C205"/>
    <mergeCell ref="C393:C394"/>
    <mergeCell ref="A408:A409"/>
    <mergeCell ref="C408:C409"/>
    <mergeCell ref="A392:H392"/>
    <mergeCell ref="A393:A394"/>
    <mergeCell ref="A211:H211"/>
    <mergeCell ref="A226:B226"/>
    <mergeCell ref="A242:A243"/>
    <mergeCell ref="C242:C243"/>
    <mergeCell ref="A267:H267"/>
    <mergeCell ref="A241:H241"/>
    <mergeCell ref="A268:A269"/>
    <mergeCell ref="C268:C269"/>
    <mergeCell ref="A287:A288"/>
    <mergeCell ref="C287:C288"/>
    <mergeCell ref="B379:B380"/>
    <mergeCell ref="B393:B394"/>
    <mergeCell ref="A390:B390"/>
    <mergeCell ref="A1:H1"/>
    <mergeCell ref="A2:H2"/>
    <mergeCell ref="A3:H3"/>
    <mergeCell ref="A6:A7"/>
    <mergeCell ref="B6:B7"/>
    <mergeCell ref="C6:C7"/>
    <mergeCell ref="A5:H5"/>
    <mergeCell ref="A22:H22"/>
    <mergeCell ref="A39:H39"/>
    <mergeCell ref="A20:B20"/>
    <mergeCell ref="A37:B37"/>
    <mergeCell ref="A23:A24"/>
    <mergeCell ref="B23:B24"/>
    <mergeCell ref="C23:C24"/>
    <mergeCell ref="A40:A41"/>
    <mergeCell ref="B40:B41"/>
    <mergeCell ref="C40:C41"/>
    <mergeCell ref="A88:A89"/>
    <mergeCell ref="B88:B89"/>
    <mergeCell ref="C88:C89"/>
    <mergeCell ref="B635:B636"/>
    <mergeCell ref="A647:B647"/>
    <mergeCell ref="B650:B651"/>
    <mergeCell ref="A609:B609"/>
    <mergeCell ref="B612:B613"/>
    <mergeCell ref="A621:B621"/>
    <mergeCell ref="A578:H578"/>
    <mergeCell ref="C579:C580"/>
    <mergeCell ref="A632:B632"/>
    <mergeCell ref="A203:H203"/>
    <mergeCell ref="A165:A166"/>
    <mergeCell ref="B165:B166"/>
    <mergeCell ref="C165:C166"/>
    <mergeCell ref="A162:B162"/>
    <mergeCell ref="A186:B186"/>
    <mergeCell ref="A201:B201"/>
    <mergeCell ref="A209:B209"/>
    <mergeCell ref="A164:H164"/>
    <mergeCell ref="I6:I7"/>
    <mergeCell ref="K6:K7"/>
    <mergeCell ref="C815:C816"/>
    <mergeCell ref="A768:H768"/>
    <mergeCell ref="A624:A625"/>
    <mergeCell ref="C624:C625"/>
    <mergeCell ref="A524:A525"/>
    <mergeCell ref="C524:C525"/>
    <mergeCell ref="A542:A543"/>
    <mergeCell ref="C542:C543"/>
    <mergeCell ref="A785:H785"/>
    <mergeCell ref="A811:H811"/>
    <mergeCell ref="A812:H812"/>
    <mergeCell ref="A813:H813"/>
    <mergeCell ref="A741:A742"/>
    <mergeCell ref="C741:C742"/>
    <mergeCell ref="B560:B561"/>
    <mergeCell ref="A576:B576"/>
    <mergeCell ref="C298:C299"/>
    <mergeCell ref="A212:A213"/>
    <mergeCell ref="C212:C213"/>
    <mergeCell ref="B579:B580"/>
    <mergeCell ref="A591:B591"/>
    <mergeCell ref="B594:B595"/>
  </mergeCells>
  <pageMargins left="0.7" right="0.7" top="0.75" bottom="0.75" header="0.3" footer="0.3"/>
  <pageSetup scale="66" orientation="portrait" r:id="rId1"/>
  <rowBreaks count="3" manualBreakCount="3">
    <brk id="577" max="7" man="1"/>
    <brk id="739" max="7" man="1"/>
    <brk id="810" max="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1"/>
  <sheetViews>
    <sheetView topLeftCell="A209" zoomScale="110" zoomScaleNormal="110" workbookViewId="0">
      <selection activeCell="G224" sqref="G224"/>
    </sheetView>
  </sheetViews>
  <sheetFormatPr defaultColWidth="9.140625" defaultRowHeight="15" x14ac:dyDescent="0.25"/>
  <cols>
    <col min="1" max="1" width="6.5703125" style="130" customWidth="1"/>
    <col min="2" max="2" width="18" style="130" customWidth="1"/>
    <col min="3" max="3" width="9.42578125" style="130" customWidth="1"/>
    <col min="4" max="4" width="18.85546875" style="130" customWidth="1"/>
    <col min="5" max="5" width="16.28515625" style="130" customWidth="1"/>
    <col min="6" max="6" width="18.28515625" style="130" customWidth="1"/>
    <col min="7" max="7" width="15.85546875" style="130" customWidth="1"/>
    <col min="8" max="8" width="14.7109375" style="130" customWidth="1"/>
    <col min="9" max="9" width="17.5703125" style="130" customWidth="1"/>
    <col min="10" max="10" width="13.28515625" style="130" customWidth="1"/>
    <col min="11" max="11" width="12.5703125" style="130" bestFit="1" customWidth="1"/>
    <col min="12" max="15" width="9.140625" style="130"/>
    <col min="16" max="16" width="9.85546875" style="130" bestFit="1" customWidth="1"/>
    <col min="17" max="16384" width="9.140625" style="130"/>
  </cols>
  <sheetData>
    <row r="1" spans="1:17" ht="30.75" x14ac:dyDescent="0.25">
      <c r="A1" s="1284" t="s">
        <v>0</v>
      </c>
      <c r="B1" s="1284"/>
      <c r="C1" s="1284"/>
      <c r="D1" s="1284"/>
      <c r="E1" s="1284"/>
      <c r="F1" s="1284"/>
      <c r="G1" s="1284"/>
      <c r="H1" s="1284"/>
    </row>
    <row r="2" spans="1:17" ht="25.5" x14ac:dyDescent="0.25">
      <c r="A2" s="1285" t="s">
        <v>238</v>
      </c>
      <c r="B2" s="1285"/>
      <c r="C2" s="1285"/>
      <c r="D2" s="1285"/>
      <c r="E2" s="1285"/>
      <c r="F2" s="1285"/>
      <c r="G2" s="1285"/>
      <c r="H2" s="1285"/>
    </row>
    <row r="3" spans="1:17" ht="22.5" x14ac:dyDescent="0.25">
      <c r="A3" s="1286" t="str">
        <f>'Office Minor'!A3:H3</f>
        <v>Financial Year 2022-23</v>
      </c>
      <c r="B3" s="1286"/>
      <c r="C3" s="1286"/>
      <c r="D3" s="1286"/>
      <c r="E3" s="1286"/>
      <c r="F3" s="1286"/>
      <c r="G3" s="1286"/>
      <c r="H3" s="1286"/>
    </row>
    <row r="4" spans="1:17" x14ac:dyDescent="0.25">
      <c r="A4" s="160"/>
      <c r="B4" s="160"/>
      <c r="C4" s="160"/>
      <c r="D4" s="160"/>
      <c r="E4" s="160"/>
      <c r="F4" s="160"/>
      <c r="G4" s="160"/>
      <c r="H4" s="160"/>
    </row>
    <row r="5" spans="1:17" ht="20.25" customHeight="1" x14ac:dyDescent="0.3">
      <c r="A5" s="1287" t="s">
        <v>239</v>
      </c>
      <c r="B5" s="1287"/>
      <c r="C5" s="1287"/>
      <c r="D5" s="1287"/>
      <c r="E5" s="1287"/>
      <c r="F5" s="1287"/>
      <c r="G5" s="1287"/>
      <c r="H5" s="1287"/>
    </row>
    <row r="6" spans="1:17" s="425" customFormat="1" ht="17.100000000000001" customHeight="1" x14ac:dyDescent="0.25">
      <c r="A6" s="1256" t="s">
        <v>2</v>
      </c>
      <c r="B6" s="1258" t="s">
        <v>3</v>
      </c>
      <c r="C6" s="1258" t="s">
        <v>4</v>
      </c>
      <c r="D6" s="72" t="s">
        <v>5</v>
      </c>
      <c r="E6" s="72" t="s">
        <v>6</v>
      </c>
      <c r="F6" s="72" t="s">
        <v>7</v>
      </c>
      <c r="G6" s="72" t="s">
        <v>8</v>
      </c>
      <c r="H6" s="72" t="s">
        <v>9</v>
      </c>
    </row>
    <row r="7" spans="1:17" s="425" customFormat="1" ht="17.100000000000001" customHeight="1" x14ac:dyDescent="0.25">
      <c r="A7" s="1257"/>
      <c r="B7" s="1259"/>
      <c r="C7" s="1289"/>
      <c r="D7" s="79" t="s">
        <v>77</v>
      </c>
      <c r="E7" s="79" t="s">
        <v>78</v>
      </c>
      <c r="F7" s="872" t="s">
        <v>79</v>
      </c>
      <c r="G7" s="872" t="s">
        <v>79</v>
      </c>
      <c r="H7" s="79" t="s">
        <v>12</v>
      </c>
    </row>
    <row r="8" spans="1:17" s="425" customFormat="1" ht="17.100000000000001" customHeight="1" x14ac:dyDescent="0.25">
      <c r="A8" s="64">
        <v>1</v>
      </c>
      <c r="B8" s="295" t="s">
        <v>47</v>
      </c>
      <c r="C8" s="873">
        <f>'Office Major'!C14+'Office Major'!C192+'Office Major'!C47</f>
        <v>9</v>
      </c>
      <c r="D8" s="873">
        <f>'Office Major'!D14+'Office Major'!D192+'Office Major'!D47</f>
        <v>87.3</v>
      </c>
      <c r="E8" s="873">
        <f>'Office Major'!E14+'Office Major'!E192+'Office Major'!E47</f>
        <v>4999.7700000000004</v>
      </c>
      <c r="F8" s="873">
        <f>'Office Major'!F14+'Office Major'!F192+'Office Major'!F47</f>
        <v>854726.6</v>
      </c>
      <c r="G8" s="873">
        <f>'Office Major'!G14+'Office Major'!G192+'Office Major'!G47</f>
        <v>840696</v>
      </c>
      <c r="H8" s="873">
        <f>'Office Major'!H14+'Office Major'!H192+'Office Major'!H47</f>
        <v>34</v>
      </c>
    </row>
    <row r="9" spans="1:17" s="425" customFormat="1" ht="17.100000000000001" customHeight="1" x14ac:dyDescent="0.25">
      <c r="A9" s="64">
        <v>2</v>
      </c>
      <c r="B9" s="297" t="str">
        <f>'Office Major'!B15</f>
        <v>Beryl</v>
      </c>
      <c r="C9" s="852">
        <f>'Office Major'!C15</f>
        <v>2</v>
      </c>
      <c r="D9" s="852">
        <f>'Office Major'!D15</f>
        <v>9.8000000000000007</v>
      </c>
      <c r="E9" s="852">
        <f>'Office Major'!E15</f>
        <v>0</v>
      </c>
      <c r="F9" s="852">
        <f>'Office Major'!F15</f>
        <v>0</v>
      </c>
      <c r="G9" s="852">
        <f>'Office Major'!G15</f>
        <v>0</v>
      </c>
      <c r="H9" s="852">
        <f>'Office Major'!H15</f>
        <v>0</v>
      </c>
      <c r="I9" s="871"/>
      <c r="L9" s="864"/>
      <c r="M9" s="864"/>
      <c r="N9" s="864"/>
      <c r="O9" s="864"/>
      <c r="P9" s="865"/>
      <c r="Q9" s="864"/>
    </row>
    <row r="10" spans="1:17" s="425" customFormat="1" ht="17.100000000000001" customHeight="1" x14ac:dyDescent="0.25">
      <c r="A10" s="64">
        <v>3</v>
      </c>
      <c r="B10" s="297" t="str">
        <f>'Office Major'!B16</f>
        <v>Emeral Crude</v>
      </c>
      <c r="C10" s="297">
        <f>'Office Major'!C16</f>
        <v>0</v>
      </c>
      <c r="D10" s="297">
        <f>'Office Major'!D16</f>
        <v>0</v>
      </c>
      <c r="E10" s="297">
        <f>'Office Major'!E16</f>
        <v>0</v>
      </c>
      <c r="F10" s="297">
        <f>'Office Major'!F16</f>
        <v>0</v>
      </c>
      <c r="G10" s="297">
        <f>'Office Major'!G16</f>
        <v>0</v>
      </c>
      <c r="H10" s="297">
        <f>'Office Major'!H16</f>
        <v>0</v>
      </c>
    </row>
    <row r="11" spans="1:17" s="425" customFormat="1" ht="17.100000000000001" customHeight="1" x14ac:dyDescent="0.25">
      <c r="A11" s="64">
        <v>4</v>
      </c>
      <c r="B11" s="297" t="s">
        <v>35</v>
      </c>
      <c r="C11" s="339">
        <f>'Office Major'!C17+'Office Major'!C48</f>
        <v>1</v>
      </c>
      <c r="D11" s="339">
        <f>'Office Major'!D17+'Office Major'!D48</f>
        <v>26.12</v>
      </c>
      <c r="E11" s="339">
        <f>'Office Major'!E17+'Office Major'!E48</f>
        <v>0</v>
      </c>
      <c r="F11" s="339">
        <f>'Office Major'!F17+'Office Major'!F48</f>
        <v>0</v>
      </c>
      <c r="G11" s="339">
        <f>'Office Major'!G17+'Office Major'!G48</f>
        <v>185280</v>
      </c>
      <c r="H11" s="339">
        <f>'Office Major'!H17+'Office Major'!H48</f>
        <v>0</v>
      </c>
    </row>
    <row r="12" spans="1:17" s="425" customFormat="1" ht="17.100000000000001" customHeight="1" x14ac:dyDescent="0.25">
      <c r="A12" s="64">
        <v>5</v>
      </c>
      <c r="B12" s="297" t="s">
        <v>159</v>
      </c>
      <c r="C12" s="339">
        <f>'Office Major'!C18</f>
        <v>1</v>
      </c>
      <c r="D12" s="339">
        <f>'Office Major'!D18</f>
        <v>480.45</v>
      </c>
      <c r="E12" s="339">
        <f>'Office Major'!E18</f>
        <v>657185</v>
      </c>
      <c r="F12" s="339">
        <f>'Office Major'!F18</f>
        <v>10514960000</v>
      </c>
      <c r="G12" s="339">
        <f>'Office Major'!G18</f>
        <v>959469632</v>
      </c>
      <c r="H12" s="339">
        <f>'Office Major'!H18</f>
        <v>380</v>
      </c>
    </row>
    <row r="13" spans="1:17" s="425" customFormat="1" ht="17.100000000000001" customHeight="1" x14ac:dyDescent="0.25">
      <c r="A13" s="64">
        <v>6</v>
      </c>
      <c r="B13" s="297" t="s">
        <v>29</v>
      </c>
      <c r="C13" s="339">
        <f>'Office Major'!C19+'Office Major'!C191</f>
        <v>4</v>
      </c>
      <c r="D13" s="339">
        <f>'Office Major'!D19+'Office Major'!D191</f>
        <v>19</v>
      </c>
      <c r="E13" s="339">
        <f>'Office Major'!E19+'Office Major'!E191</f>
        <v>2328.39</v>
      </c>
      <c r="F13" s="339">
        <f>'Office Major'!F19+'Office Major'!F191</f>
        <v>2794068</v>
      </c>
      <c r="G13" s="339">
        <f>'Office Major'!G19+'Office Major'!G191</f>
        <v>370153</v>
      </c>
      <c r="H13" s="339">
        <f>'Office Major'!H19+'Office Major'!H191</f>
        <v>10</v>
      </c>
    </row>
    <row r="14" spans="1:17" s="425" customFormat="1" ht="17.100000000000001" customHeight="1" x14ac:dyDescent="0.25">
      <c r="A14" s="64">
        <v>7</v>
      </c>
      <c r="B14" s="297" t="s">
        <v>46</v>
      </c>
      <c r="C14" s="339">
        <f>'Office Major'!C20+'Office Major'!C49</f>
        <v>2</v>
      </c>
      <c r="D14" s="339">
        <f>'Office Major'!D20+'Office Major'!D49</f>
        <v>8.51</v>
      </c>
      <c r="E14" s="339">
        <f>'Office Major'!E20+'Office Major'!E49</f>
        <v>0</v>
      </c>
      <c r="F14" s="339">
        <f>'Office Major'!F20+'Office Major'!F49</f>
        <v>0</v>
      </c>
      <c r="G14" s="339">
        <f>'Office Major'!G20+'Office Major'!G49</f>
        <v>0</v>
      </c>
      <c r="H14" s="339">
        <f>'Office Major'!H20+'Office Major'!H49</f>
        <v>0</v>
      </c>
    </row>
    <row r="15" spans="1:17" s="425" customFormat="1" ht="17.100000000000001" customHeight="1" x14ac:dyDescent="0.25">
      <c r="A15" s="64">
        <v>8</v>
      </c>
      <c r="B15" s="340" t="s">
        <v>34</v>
      </c>
      <c r="C15" s="339">
        <f>'Office Major'!C50</f>
        <v>2</v>
      </c>
      <c r="D15" s="339">
        <f>'Office Major'!D50</f>
        <v>1304.83</v>
      </c>
      <c r="E15" s="339">
        <f>'Office Major'!E50</f>
        <v>2378188.23</v>
      </c>
      <c r="F15" s="339">
        <f>'Office Major'!F50</f>
        <v>1308003527</v>
      </c>
      <c r="G15" s="339">
        <f>'Office Major'!G50</f>
        <v>190255058</v>
      </c>
      <c r="H15" s="339">
        <f>'Office Major'!H50</f>
        <v>110</v>
      </c>
    </row>
    <row r="16" spans="1:17" s="425" customFormat="1" ht="17.100000000000001" customHeight="1" x14ac:dyDescent="0.25">
      <c r="A16" s="299"/>
      <c r="B16" s="688" t="s">
        <v>458</v>
      </c>
      <c r="C16" s="339"/>
      <c r="D16" s="339"/>
      <c r="E16" s="339"/>
      <c r="F16" s="339"/>
      <c r="G16" s="339">
        <f>'Office Major'!G193</f>
        <v>0</v>
      </c>
      <c r="H16" s="339"/>
    </row>
    <row r="17" spans="1:11" s="425" customFormat="1" ht="17.100000000000001" customHeight="1" x14ac:dyDescent="0.25">
      <c r="A17" s="1266" t="s">
        <v>157</v>
      </c>
      <c r="B17" s="1267"/>
      <c r="C17" s="533">
        <f>SUM(C8:C16)</f>
        <v>21</v>
      </c>
      <c r="D17" s="533">
        <f t="shared" ref="D17:H17" si="0">SUM(D8:D16)</f>
        <v>1936.0099999999998</v>
      </c>
      <c r="E17" s="533">
        <f t="shared" si="0"/>
        <v>3042701.39</v>
      </c>
      <c r="F17" s="533">
        <f t="shared" si="0"/>
        <v>11826612321.6</v>
      </c>
      <c r="G17" s="533">
        <f t="shared" si="0"/>
        <v>1151120819</v>
      </c>
      <c r="H17" s="533">
        <f t="shared" si="0"/>
        <v>534</v>
      </c>
      <c r="K17" s="426"/>
    </row>
    <row r="18" spans="1:11" s="425" customFormat="1" ht="17.100000000000001" customHeight="1" x14ac:dyDescent="0.25">
      <c r="A18" s="257"/>
      <c r="B18" s="536"/>
      <c r="C18" s="537"/>
      <c r="D18" s="538"/>
      <c r="E18" s="539"/>
      <c r="F18" s="539"/>
      <c r="G18" s="539"/>
      <c r="H18" s="540"/>
      <c r="K18" s="426"/>
    </row>
    <row r="19" spans="1:11" s="425" customFormat="1" ht="17.100000000000001" customHeight="1" x14ac:dyDescent="0.25">
      <c r="A19" s="1288" t="s">
        <v>240</v>
      </c>
      <c r="B19" s="1288"/>
      <c r="C19" s="1288"/>
      <c r="D19" s="1288"/>
      <c r="E19" s="1288"/>
      <c r="F19" s="1288"/>
      <c r="G19" s="1288"/>
      <c r="H19" s="1288"/>
      <c r="K19" s="426"/>
    </row>
    <row r="20" spans="1:11" s="425" customFormat="1" ht="17.100000000000001" customHeight="1" x14ac:dyDescent="0.25">
      <c r="A20" s="1280" t="s">
        <v>2</v>
      </c>
      <c r="B20" s="1277" t="s">
        <v>3</v>
      </c>
      <c r="C20" s="1277" t="s">
        <v>4</v>
      </c>
      <c r="D20" s="74" t="s">
        <v>5</v>
      </c>
      <c r="E20" s="74" t="s">
        <v>6</v>
      </c>
      <c r="F20" s="74" t="s">
        <v>7</v>
      </c>
      <c r="G20" s="74" t="s">
        <v>8</v>
      </c>
      <c r="H20" s="74" t="s">
        <v>9</v>
      </c>
      <c r="K20" s="426"/>
    </row>
    <row r="21" spans="1:11" s="425" customFormat="1" ht="17.100000000000001" customHeight="1" x14ac:dyDescent="0.25">
      <c r="A21" s="1281"/>
      <c r="B21" s="1278"/>
      <c r="C21" s="1278"/>
      <c r="D21" s="75" t="s">
        <v>77</v>
      </c>
      <c r="E21" s="75" t="s">
        <v>78</v>
      </c>
      <c r="F21" s="532" t="s">
        <v>79</v>
      </c>
      <c r="G21" s="532" t="s">
        <v>79</v>
      </c>
      <c r="H21" s="75" t="s">
        <v>12</v>
      </c>
      <c r="K21" s="426"/>
    </row>
    <row r="22" spans="1:11" s="425" customFormat="1" ht="17.100000000000001" customHeight="1" x14ac:dyDescent="0.25">
      <c r="A22" s="64">
        <v>1</v>
      </c>
      <c r="B22" s="297" t="s">
        <v>16</v>
      </c>
      <c r="C22" s="341">
        <v>0</v>
      </c>
      <c r="D22" s="341">
        <v>0</v>
      </c>
      <c r="E22" s="341">
        <v>0</v>
      </c>
      <c r="F22" s="341">
        <v>0</v>
      </c>
      <c r="G22" s="341">
        <v>0</v>
      </c>
      <c r="H22" s="341">
        <v>0</v>
      </c>
      <c r="K22" s="426"/>
    </row>
    <row r="23" spans="1:11" s="425" customFormat="1" ht="17.100000000000001" customHeight="1" x14ac:dyDescent="0.25">
      <c r="A23" s="64">
        <v>2</v>
      </c>
      <c r="B23" s="297" t="s">
        <v>34</v>
      </c>
      <c r="C23" s="341">
        <v>0</v>
      </c>
      <c r="D23" s="341">
        <v>0</v>
      </c>
      <c r="E23" s="341">
        <v>0</v>
      </c>
      <c r="F23" s="341">
        <v>0</v>
      </c>
      <c r="G23" s="341">
        <v>0</v>
      </c>
      <c r="H23" s="341">
        <v>0</v>
      </c>
      <c r="K23" s="426"/>
    </row>
    <row r="24" spans="1:11" s="425" customFormat="1" ht="17.100000000000001" customHeight="1" x14ac:dyDescent="0.25">
      <c r="A24" s="1290" t="s">
        <v>157</v>
      </c>
      <c r="B24" s="1291"/>
      <c r="C24" s="541">
        <f t="shared" ref="C24:H24" si="1">SUM(C22:C23)</f>
        <v>0</v>
      </c>
      <c r="D24" s="541">
        <f t="shared" si="1"/>
        <v>0</v>
      </c>
      <c r="E24" s="541">
        <f t="shared" si="1"/>
        <v>0</v>
      </c>
      <c r="F24" s="541">
        <f t="shared" si="1"/>
        <v>0</v>
      </c>
      <c r="G24" s="541">
        <f t="shared" si="1"/>
        <v>0</v>
      </c>
      <c r="H24" s="541">
        <f t="shared" si="1"/>
        <v>0</v>
      </c>
      <c r="K24" s="426"/>
    </row>
    <row r="25" spans="1:11" s="425" customFormat="1" ht="17.100000000000001" customHeight="1" x14ac:dyDescent="0.25">
      <c r="A25" s="257"/>
      <c r="B25" s="536"/>
      <c r="C25" s="537"/>
      <c r="D25" s="538"/>
      <c r="E25" s="539"/>
      <c r="F25" s="539"/>
      <c r="G25" s="539"/>
      <c r="H25" s="540"/>
      <c r="K25" s="426"/>
    </row>
    <row r="26" spans="1:11" s="425" customFormat="1" ht="17.100000000000001" customHeight="1" x14ac:dyDescent="0.25">
      <c r="A26" s="1255" t="s">
        <v>241</v>
      </c>
      <c r="B26" s="1255"/>
      <c r="C26" s="1255"/>
      <c r="D26" s="1255"/>
      <c r="E26" s="1255"/>
      <c r="F26" s="1255"/>
      <c r="G26" s="1255"/>
      <c r="H26" s="1255"/>
      <c r="K26" s="426"/>
    </row>
    <row r="27" spans="1:11" s="425" customFormat="1" ht="17.100000000000001" customHeight="1" x14ac:dyDescent="0.25">
      <c r="A27" s="1280" t="s">
        <v>2</v>
      </c>
      <c r="B27" s="1277" t="s">
        <v>3</v>
      </c>
      <c r="C27" s="1277" t="s">
        <v>4</v>
      </c>
      <c r="D27" s="74" t="s">
        <v>5</v>
      </c>
      <c r="E27" s="74" t="s">
        <v>6</v>
      </c>
      <c r="F27" s="74" t="s">
        <v>7</v>
      </c>
      <c r="G27" s="74" t="s">
        <v>8</v>
      </c>
      <c r="H27" s="74" t="s">
        <v>9</v>
      </c>
      <c r="K27" s="426"/>
    </row>
    <row r="28" spans="1:11" s="425" customFormat="1" ht="17.100000000000001" customHeight="1" x14ac:dyDescent="0.25">
      <c r="A28" s="1281"/>
      <c r="B28" s="1278"/>
      <c r="C28" s="1278"/>
      <c r="D28" s="75" t="s">
        <v>77</v>
      </c>
      <c r="E28" s="75" t="s">
        <v>78</v>
      </c>
      <c r="F28" s="532" t="s">
        <v>79</v>
      </c>
      <c r="G28" s="532" t="s">
        <v>79</v>
      </c>
      <c r="H28" s="75" t="s">
        <v>12</v>
      </c>
      <c r="K28" s="426"/>
    </row>
    <row r="29" spans="1:11" s="425" customFormat="1" ht="17.100000000000001" customHeight="1" x14ac:dyDescent="0.25">
      <c r="A29" s="342">
        <v>1</v>
      </c>
      <c r="B29" s="340" t="s">
        <v>20</v>
      </c>
      <c r="C29" s="339">
        <f>'Office Major'!C32</f>
        <v>1</v>
      </c>
      <c r="D29" s="339">
        <f>'Office Major'!D32</f>
        <v>18.898</v>
      </c>
      <c r="E29" s="339">
        <f>'Office Major'!E32</f>
        <v>5461.56</v>
      </c>
      <c r="F29" s="339">
        <f>'Office Major'!F32</f>
        <v>17476992</v>
      </c>
      <c r="G29" s="339">
        <f>'Office Major'!G32</f>
        <v>1038000</v>
      </c>
      <c r="H29" s="339">
        <f>'Office Major'!H32</f>
        <v>70</v>
      </c>
      <c r="K29" s="426"/>
    </row>
    <row r="30" spans="1:11" s="425" customFormat="1" ht="17.100000000000001" customHeight="1" x14ac:dyDescent="0.25">
      <c r="A30" s="342">
        <v>2</v>
      </c>
      <c r="B30" s="340" t="s">
        <v>34</v>
      </c>
      <c r="C30" s="339">
        <f>'Office Major'!C33</f>
        <v>1</v>
      </c>
      <c r="D30" s="339">
        <f>'Office Major'!D33</f>
        <v>65.819999999999993</v>
      </c>
      <c r="E30" s="339">
        <f>'Office Major'!E33</f>
        <v>1389284.17</v>
      </c>
      <c r="F30" s="339">
        <f>'Office Major'!F33</f>
        <v>972498919</v>
      </c>
      <c r="G30" s="339">
        <f>'Office Major'!G33</f>
        <v>111360000</v>
      </c>
      <c r="H30" s="339">
        <f>'Office Major'!H33</f>
        <v>250</v>
      </c>
      <c r="K30" s="426"/>
    </row>
    <row r="31" spans="1:11" s="425" customFormat="1" ht="17.100000000000001" customHeight="1" x14ac:dyDescent="0.25">
      <c r="A31" s="1266" t="s">
        <v>157</v>
      </c>
      <c r="B31" s="1267"/>
      <c r="C31" s="533">
        <f t="shared" ref="C31:H31" si="2">SUM(C29:C30)</f>
        <v>2</v>
      </c>
      <c r="D31" s="533">
        <f t="shared" si="2"/>
        <v>84.717999999999989</v>
      </c>
      <c r="E31" s="533">
        <f t="shared" si="2"/>
        <v>1394745.73</v>
      </c>
      <c r="F31" s="533">
        <f t="shared" si="2"/>
        <v>989975911</v>
      </c>
      <c r="G31" s="533">
        <f t="shared" si="2"/>
        <v>112398000</v>
      </c>
      <c r="H31" s="533">
        <f t="shared" si="2"/>
        <v>320</v>
      </c>
      <c r="K31" s="426"/>
    </row>
    <row r="32" spans="1:11" s="425" customFormat="1" ht="17.100000000000001" customHeight="1" x14ac:dyDescent="0.25">
      <c r="A32" s="257"/>
      <c r="B32" s="542"/>
      <c r="C32" s="543"/>
      <c r="D32" s="544"/>
      <c r="E32" s="545"/>
      <c r="F32" s="545"/>
      <c r="G32" s="545"/>
      <c r="H32" s="543"/>
      <c r="K32" s="426"/>
    </row>
    <row r="33" spans="1:11" s="425" customFormat="1" ht="17.100000000000001" customHeight="1" x14ac:dyDescent="0.25">
      <c r="A33" s="1255" t="s">
        <v>242</v>
      </c>
      <c r="B33" s="1255"/>
      <c r="C33" s="1255"/>
      <c r="D33" s="1255"/>
      <c r="E33" s="1255"/>
      <c r="F33" s="1255"/>
      <c r="G33" s="1255"/>
      <c r="H33" s="1255"/>
      <c r="K33" s="426"/>
    </row>
    <row r="34" spans="1:11" s="425" customFormat="1" ht="17.100000000000001" customHeight="1" x14ac:dyDescent="0.25">
      <c r="A34" s="1256" t="s">
        <v>2</v>
      </c>
      <c r="B34" s="1258" t="s">
        <v>3</v>
      </c>
      <c r="C34" s="1258" t="s">
        <v>4</v>
      </c>
      <c r="D34" s="72" t="s">
        <v>5</v>
      </c>
      <c r="E34" s="72" t="s">
        <v>6</v>
      </c>
      <c r="F34" s="72" t="s">
        <v>7</v>
      </c>
      <c r="G34" s="72" t="s">
        <v>8</v>
      </c>
      <c r="H34" s="72" t="s">
        <v>9</v>
      </c>
      <c r="K34" s="426"/>
    </row>
    <row r="35" spans="1:11" s="425" customFormat="1" ht="17.100000000000001" customHeight="1" x14ac:dyDescent="0.25">
      <c r="A35" s="1257"/>
      <c r="B35" s="1259"/>
      <c r="C35" s="1259"/>
      <c r="D35" s="73" t="s">
        <v>77</v>
      </c>
      <c r="E35" s="73" t="s">
        <v>78</v>
      </c>
      <c r="F35" s="532" t="s">
        <v>79</v>
      </c>
      <c r="G35" s="532" t="s">
        <v>79</v>
      </c>
      <c r="H35" s="73" t="s">
        <v>12</v>
      </c>
      <c r="K35" s="426"/>
    </row>
    <row r="36" spans="1:11" s="425" customFormat="1" ht="17.100000000000001" customHeight="1" x14ac:dyDescent="0.25">
      <c r="A36" s="158">
        <v>1</v>
      </c>
      <c r="B36" s="297" t="s">
        <v>33</v>
      </c>
      <c r="C36" s="339">
        <f>'Office Major'!C39</f>
        <v>4</v>
      </c>
      <c r="D36" s="339">
        <f>'Office Major'!D39</f>
        <v>11358.14</v>
      </c>
      <c r="E36" s="339">
        <f>'Office Major'!E39</f>
        <v>7324480.9500000002</v>
      </c>
      <c r="F36" s="339">
        <f>'Office Major'!F39</f>
        <v>14648961900</v>
      </c>
      <c r="G36" s="339">
        <f>'Office Major'!G39</f>
        <v>1175812626</v>
      </c>
      <c r="H36" s="339">
        <f>'Office Major'!H39</f>
        <v>120</v>
      </c>
      <c r="K36" s="426"/>
    </row>
    <row r="37" spans="1:11" s="425" customFormat="1" ht="17.100000000000001" customHeight="1" x14ac:dyDescent="0.25">
      <c r="A37" s="158">
        <v>2</v>
      </c>
      <c r="B37" s="297" t="s">
        <v>162</v>
      </c>
      <c r="C37" s="339">
        <f>'Office Major'!C40</f>
        <v>9</v>
      </c>
      <c r="D37" s="339">
        <f>'Office Major'!D40</f>
        <v>87.87</v>
      </c>
      <c r="E37" s="339">
        <f>'Office Major'!E40</f>
        <v>26036.33</v>
      </c>
      <c r="F37" s="339">
        <f>'Office Major'!F40</f>
        <v>14215836.18</v>
      </c>
      <c r="G37" s="339">
        <f>'Office Major'!G40</f>
        <v>2188980</v>
      </c>
      <c r="H37" s="339">
        <f>'Office Major'!H40</f>
        <v>20</v>
      </c>
      <c r="K37" s="426"/>
    </row>
    <row r="38" spans="1:11" s="425" customFormat="1" ht="17.100000000000001" customHeight="1" x14ac:dyDescent="0.25">
      <c r="A38" s="158">
        <v>3</v>
      </c>
      <c r="B38" s="297" t="s">
        <v>42</v>
      </c>
      <c r="C38" s="339">
        <f>'Office Major'!C41</f>
        <v>3</v>
      </c>
      <c r="D38" s="339">
        <f>'Office Major'!D41</f>
        <v>480.35</v>
      </c>
      <c r="E38" s="339">
        <f>'Office Major'!E41</f>
        <v>727.37</v>
      </c>
      <c r="F38" s="339">
        <f>'Office Major'!F41</f>
        <v>1054686.5</v>
      </c>
      <c r="G38" s="339">
        <f>'Office Major'!G41</f>
        <v>960700</v>
      </c>
      <c r="H38" s="339">
        <f>'Office Major'!H41</f>
        <v>30</v>
      </c>
      <c r="K38" s="426"/>
    </row>
    <row r="39" spans="1:11" s="425" customFormat="1" ht="17.100000000000001" customHeight="1" x14ac:dyDescent="0.25">
      <c r="A39" s="1266" t="s">
        <v>157</v>
      </c>
      <c r="B39" s="1267"/>
      <c r="C39" s="535">
        <f t="shared" ref="C39:H39" si="3">SUM(C36:C38)</f>
        <v>16</v>
      </c>
      <c r="D39" s="535">
        <f t="shared" si="3"/>
        <v>11926.36</v>
      </c>
      <c r="E39" s="535">
        <f t="shared" si="3"/>
        <v>7351244.6500000004</v>
      </c>
      <c r="F39" s="535">
        <f t="shared" si="3"/>
        <v>14664232422.68</v>
      </c>
      <c r="G39" s="535">
        <f t="shared" si="3"/>
        <v>1178962306</v>
      </c>
      <c r="H39" s="535">
        <f t="shared" si="3"/>
        <v>170</v>
      </c>
      <c r="K39" s="426"/>
    </row>
    <row r="40" spans="1:11" s="425" customFormat="1" ht="17.100000000000001" customHeight="1" x14ac:dyDescent="0.25">
      <c r="A40" s="257"/>
      <c r="B40" s="546"/>
      <c r="C40" s="547"/>
      <c r="D40" s="543"/>
      <c r="E40" s="545"/>
      <c r="F40" s="545"/>
      <c r="G40" s="545"/>
      <c r="H40" s="543"/>
      <c r="K40" s="426"/>
    </row>
    <row r="41" spans="1:11" s="425" customFormat="1" ht="17.100000000000001" customHeight="1" x14ac:dyDescent="0.25">
      <c r="A41" s="257"/>
      <c r="B41" s="536"/>
      <c r="C41" s="537"/>
      <c r="D41" s="538"/>
      <c r="E41" s="539"/>
      <c r="F41" s="539"/>
      <c r="G41" s="539"/>
      <c r="H41" s="540"/>
      <c r="K41" s="426"/>
    </row>
    <row r="42" spans="1:11" s="425" customFormat="1" ht="17.100000000000001" customHeight="1" x14ac:dyDescent="0.25">
      <c r="A42" s="1276" t="s">
        <v>244</v>
      </c>
      <c r="B42" s="1276"/>
      <c r="C42" s="1276"/>
      <c r="D42" s="1276"/>
      <c r="E42" s="1276"/>
      <c r="F42" s="1276"/>
      <c r="G42" s="1276"/>
      <c r="H42" s="1276"/>
      <c r="K42" s="426"/>
    </row>
    <row r="43" spans="1:11" s="425" customFormat="1" ht="17.100000000000001" customHeight="1" x14ac:dyDescent="0.25">
      <c r="A43" s="1256" t="s">
        <v>2</v>
      </c>
      <c r="B43" s="1258" t="s">
        <v>3</v>
      </c>
      <c r="C43" s="1258" t="s">
        <v>4</v>
      </c>
      <c r="D43" s="76" t="s">
        <v>5</v>
      </c>
      <c r="E43" s="76" t="s">
        <v>6</v>
      </c>
      <c r="F43" s="76" t="s">
        <v>7</v>
      </c>
      <c r="G43" s="76" t="s">
        <v>8</v>
      </c>
      <c r="H43" s="76" t="s">
        <v>9</v>
      </c>
      <c r="K43" s="426"/>
    </row>
    <row r="44" spans="1:11" s="425" customFormat="1" ht="17.100000000000001" customHeight="1" x14ac:dyDescent="0.25">
      <c r="A44" s="1257"/>
      <c r="B44" s="1259"/>
      <c r="C44" s="1259"/>
      <c r="D44" s="77" t="s">
        <v>77</v>
      </c>
      <c r="E44" s="77" t="s">
        <v>78</v>
      </c>
      <c r="F44" s="77" t="s">
        <v>79</v>
      </c>
      <c r="G44" s="77" t="s">
        <v>79</v>
      </c>
      <c r="H44" s="77" t="s">
        <v>12</v>
      </c>
      <c r="K44" s="426"/>
    </row>
    <row r="45" spans="1:11" s="425" customFormat="1" ht="17.100000000000001" customHeight="1" x14ac:dyDescent="0.25">
      <c r="A45" s="731">
        <v>1</v>
      </c>
      <c r="B45" s="705" t="s">
        <v>465</v>
      </c>
      <c r="C45" s="706">
        <f>'Office Major'!C56</f>
        <v>0</v>
      </c>
      <c r="D45" s="706">
        <f>'Office Major'!D56</f>
        <v>0</v>
      </c>
      <c r="E45" s="706">
        <f>'Office Major'!E56</f>
        <v>0</v>
      </c>
      <c r="F45" s="706">
        <f>'Office Major'!F56</f>
        <v>0</v>
      </c>
      <c r="G45" s="706">
        <f>'Office Major'!G56</f>
        <v>0</v>
      </c>
      <c r="H45" s="706">
        <f>'Office Major'!H56</f>
        <v>0</v>
      </c>
      <c r="K45" s="426"/>
    </row>
    <row r="46" spans="1:11" s="425" customFormat="1" ht="17.100000000000001" customHeight="1" x14ac:dyDescent="0.25">
      <c r="A46" s="64">
        <v>2</v>
      </c>
      <c r="B46" s="297" t="s">
        <v>32</v>
      </c>
      <c r="C46" s="343">
        <f>'Office Major'!C57</f>
        <v>3</v>
      </c>
      <c r="D46" s="343">
        <f>'Office Major'!D57</f>
        <v>154</v>
      </c>
      <c r="E46" s="343">
        <f>'Office Major'!E57</f>
        <v>0</v>
      </c>
      <c r="F46" s="343">
        <f>'Office Major'!F57</f>
        <v>0</v>
      </c>
      <c r="G46" s="343">
        <f>'Office Major'!G57</f>
        <v>5660200</v>
      </c>
      <c r="H46" s="343">
        <f>'Office Major'!H57</f>
        <v>0</v>
      </c>
      <c r="K46" s="426"/>
    </row>
    <row r="47" spans="1:11" s="425" customFormat="1" ht="17.100000000000001" customHeight="1" x14ac:dyDescent="0.25">
      <c r="A47" s="731">
        <v>3</v>
      </c>
      <c r="B47" s="297" t="s">
        <v>380</v>
      </c>
      <c r="C47" s="343">
        <f>'Office Major'!C58</f>
        <v>1</v>
      </c>
      <c r="D47" s="343">
        <f>'Office Major'!D58</f>
        <v>1200</v>
      </c>
      <c r="E47" s="343">
        <f>'Office Major'!E58</f>
        <v>4795129</v>
      </c>
      <c r="F47" s="343">
        <f>'Office Major'!F58</f>
        <v>16782951500</v>
      </c>
      <c r="G47" s="343">
        <f>'Office Major'!G58</f>
        <v>14286952039</v>
      </c>
      <c r="H47" s="343">
        <f>'Office Major'!H58</f>
        <v>3600</v>
      </c>
      <c r="K47" s="426"/>
    </row>
    <row r="48" spans="1:11" s="425" customFormat="1" ht="17.100000000000001" customHeight="1" x14ac:dyDescent="0.25">
      <c r="A48" s="64">
        <v>4</v>
      </c>
      <c r="B48" s="297" t="str">
        <f>'Office Major'!B59</f>
        <v>Lead Conce.</v>
      </c>
      <c r="C48" s="297">
        <f>'Office Major'!C59</f>
        <v>0</v>
      </c>
      <c r="D48" s="297">
        <f>'Office Major'!D59</f>
        <v>0</v>
      </c>
      <c r="E48" s="297">
        <f>'Office Major'!E59</f>
        <v>0</v>
      </c>
      <c r="F48" s="297">
        <f>'Office Major'!F59</f>
        <v>0</v>
      </c>
      <c r="G48" s="297">
        <f>'Office Major'!G59</f>
        <v>0</v>
      </c>
      <c r="H48" s="297">
        <f>'Office Major'!H59</f>
        <v>0</v>
      </c>
      <c r="K48" s="426"/>
    </row>
    <row r="49" spans="1:11" s="425" customFormat="1" ht="17.100000000000001" customHeight="1" x14ac:dyDescent="0.25">
      <c r="A49" s="731">
        <v>5</v>
      </c>
      <c r="B49" s="297" t="str">
        <f>'Office Major'!B60</f>
        <v>Zinc Conce.</v>
      </c>
      <c r="C49" s="297">
        <f>'Office Major'!C60</f>
        <v>0</v>
      </c>
      <c r="D49" s="297">
        <f>'Office Major'!D60</f>
        <v>0</v>
      </c>
      <c r="E49" s="297">
        <f>'Office Major'!E60</f>
        <v>0</v>
      </c>
      <c r="F49" s="297">
        <f>'Office Major'!F60</f>
        <v>0</v>
      </c>
      <c r="G49" s="297">
        <f>'Office Major'!G60</f>
        <v>0</v>
      </c>
      <c r="H49" s="297">
        <f>'Office Major'!H60</f>
        <v>0</v>
      </c>
      <c r="K49" s="426"/>
    </row>
    <row r="50" spans="1:11" s="425" customFormat="1" ht="17.100000000000001" customHeight="1" x14ac:dyDescent="0.25">
      <c r="A50" s="64">
        <v>6</v>
      </c>
      <c r="B50" s="297" t="s">
        <v>19</v>
      </c>
      <c r="C50" s="343">
        <f>'Office Major'!C61</f>
        <v>0</v>
      </c>
      <c r="D50" s="343">
        <f>'Office Major'!D61</f>
        <v>0</v>
      </c>
      <c r="E50" s="343">
        <f>'Office Major'!E61</f>
        <v>0</v>
      </c>
      <c r="F50" s="343">
        <f>'Office Major'!F61</f>
        <v>0</v>
      </c>
      <c r="G50" s="343">
        <f>'Office Major'!G61</f>
        <v>0</v>
      </c>
      <c r="H50" s="343">
        <f>'Office Major'!H61</f>
        <v>0</v>
      </c>
      <c r="K50" s="426"/>
    </row>
    <row r="51" spans="1:11" s="425" customFormat="1" ht="17.100000000000001" customHeight="1" x14ac:dyDescent="0.25">
      <c r="A51" s="731">
        <v>7</v>
      </c>
      <c r="B51" s="297" t="s">
        <v>14</v>
      </c>
      <c r="C51" s="343">
        <f>'Office Major'!C62</f>
        <v>0</v>
      </c>
      <c r="D51" s="343">
        <f>'Office Major'!D62</f>
        <v>0</v>
      </c>
      <c r="E51" s="343">
        <f>'Office Major'!E62</f>
        <v>0</v>
      </c>
      <c r="F51" s="343">
        <f>'Office Major'!F62</f>
        <v>0</v>
      </c>
      <c r="G51" s="343">
        <f>'Office Major'!G62</f>
        <v>0</v>
      </c>
      <c r="H51" s="343">
        <f>'Office Major'!H62</f>
        <v>0</v>
      </c>
      <c r="K51" s="426"/>
    </row>
    <row r="52" spans="1:11" s="425" customFormat="1" ht="17.100000000000001" customHeight="1" x14ac:dyDescent="0.25">
      <c r="A52" s="64">
        <v>8</v>
      </c>
      <c r="B52" s="297" t="s">
        <v>29</v>
      </c>
      <c r="C52" s="343">
        <f>'Office Major'!C63</f>
        <v>5</v>
      </c>
      <c r="D52" s="343">
        <f>'Office Major'!D63</f>
        <v>20.736999999999998</v>
      </c>
      <c r="E52" s="343">
        <f>'Office Major'!E63</f>
        <v>47828.94</v>
      </c>
      <c r="F52" s="343">
        <f>'Office Major'!F63</f>
        <v>200881548</v>
      </c>
      <c r="G52" s="343">
        <f>'Office Major'!G63</f>
        <v>1187455</v>
      </c>
      <c r="H52" s="343">
        <f>'Office Major'!H63</f>
        <v>0</v>
      </c>
      <c r="K52" s="426"/>
    </row>
    <row r="53" spans="1:11" s="425" customFormat="1" ht="17.100000000000001" customHeight="1" x14ac:dyDescent="0.25">
      <c r="A53" s="731">
        <v>9</v>
      </c>
      <c r="B53" s="297" t="s">
        <v>16</v>
      </c>
      <c r="C53" s="343">
        <f>'Office Major'!C64</f>
        <v>2</v>
      </c>
      <c r="D53" s="343">
        <f>'Office Major'!D64</f>
        <v>1989.885</v>
      </c>
      <c r="E53" s="343">
        <f>'Office Major'!E64</f>
        <v>5552267</v>
      </c>
      <c r="F53" s="343">
        <f>'Office Major'!F64</f>
        <v>26095654900</v>
      </c>
      <c r="G53" s="343">
        <f>'Office Major'!G64</f>
        <v>757959540</v>
      </c>
      <c r="H53" s="343">
        <f>'Office Major'!H64</f>
        <v>1100</v>
      </c>
      <c r="K53" s="426"/>
    </row>
    <row r="54" spans="1:11" s="425" customFormat="1" ht="17.100000000000001" customHeight="1" x14ac:dyDescent="0.25">
      <c r="A54" s="1274" t="s">
        <v>157</v>
      </c>
      <c r="B54" s="1275"/>
      <c r="C54" s="548">
        <f>SUM(C45:C53)</f>
        <v>11</v>
      </c>
      <c r="D54" s="548">
        <f t="shared" ref="D54:H54" si="4">SUM(D45:D53)</f>
        <v>3364.6220000000003</v>
      </c>
      <c r="E54" s="548">
        <f t="shared" si="4"/>
        <v>10395224.940000001</v>
      </c>
      <c r="F54" s="548">
        <f t="shared" si="4"/>
        <v>43079487948</v>
      </c>
      <c r="G54" s="548">
        <f t="shared" si="4"/>
        <v>15051759234</v>
      </c>
      <c r="H54" s="548">
        <f t="shared" si="4"/>
        <v>4700</v>
      </c>
      <c r="K54" s="426"/>
    </row>
    <row r="55" spans="1:11" s="425" customFormat="1" ht="17.100000000000001" customHeight="1" x14ac:dyDescent="0.25">
      <c r="A55" s="550"/>
      <c r="B55" s="550"/>
      <c r="C55" s="550"/>
      <c r="D55" s="550"/>
      <c r="E55" s="550"/>
      <c r="F55" s="550"/>
      <c r="G55" s="550"/>
      <c r="H55" s="550"/>
      <c r="K55" s="426"/>
    </row>
    <row r="56" spans="1:11" s="425" customFormat="1" ht="17.100000000000001" customHeight="1" x14ac:dyDescent="0.25">
      <c r="A56" s="1255" t="s">
        <v>245</v>
      </c>
      <c r="B56" s="1255"/>
      <c r="C56" s="1255"/>
      <c r="D56" s="1255"/>
      <c r="E56" s="1255"/>
      <c r="F56" s="1255"/>
      <c r="G56" s="1255"/>
      <c r="H56" s="1255"/>
      <c r="K56" s="426"/>
    </row>
    <row r="57" spans="1:11" s="425" customFormat="1" ht="17.100000000000001" customHeight="1" x14ac:dyDescent="0.25">
      <c r="A57" s="1256" t="s">
        <v>2</v>
      </c>
      <c r="B57" s="1258" t="s">
        <v>3</v>
      </c>
      <c r="C57" s="1258" t="s">
        <v>4</v>
      </c>
      <c r="D57" s="76" t="s">
        <v>5</v>
      </c>
      <c r="E57" s="76" t="s">
        <v>6</v>
      </c>
      <c r="F57" s="76" t="s">
        <v>7</v>
      </c>
      <c r="G57" s="76" t="s">
        <v>8</v>
      </c>
      <c r="H57" s="76" t="s">
        <v>9</v>
      </c>
      <c r="K57" s="426"/>
    </row>
    <row r="58" spans="1:11" s="425" customFormat="1" ht="17.100000000000001" customHeight="1" x14ac:dyDescent="0.25">
      <c r="A58" s="1257"/>
      <c r="B58" s="1259"/>
      <c r="C58" s="1259"/>
      <c r="D58" s="77" t="s">
        <v>77</v>
      </c>
      <c r="E58" s="77" t="s">
        <v>78</v>
      </c>
      <c r="F58" s="77" t="s">
        <v>79</v>
      </c>
      <c r="G58" s="77" t="s">
        <v>79</v>
      </c>
      <c r="H58" s="77" t="s">
        <v>12</v>
      </c>
      <c r="K58" s="426"/>
    </row>
    <row r="59" spans="1:11" s="425" customFormat="1" ht="17.100000000000001" customHeight="1" x14ac:dyDescent="0.25">
      <c r="A59" s="64">
        <v>1</v>
      </c>
      <c r="B59" s="297" t="s">
        <v>42</v>
      </c>
      <c r="C59" s="339">
        <f>'Office Major'!C70</f>
        <v>1</v>
      </c>
      <c r="D59" s="339">
        <f>'Office Major'!D70</f>
        <v>145</v>
      </c>
      <c r="E59" s="339">
        <f>'Office Major'!E70</f>
        <v>0</v>
      </c>
      <c r="F59" s="339">
        <f>'Office Major'!F70</f>
        <v>0</v>
      </c>
      <c r="G59" s="339">
        <f>'Office Major'!G70</f>
        <v>0</v>
      </c>
      <c r="H59" s="339">
        <f>'Office Major'!H70</f>
        <v>0</v>
      </c>
      <c r="K59" s="426"/>
    </row>
    <row r="60" spans="1:11" s="425" customFormat="1" ht="17.100000000000001" customHeight="1" x14ac:dyDescent="0.25">
      <c r="A60" s="64">
        <v>2</v>
      </c>
      <c r="B60" s="297" t="s">
        <v>33</v>
      </c>
      <c r="C60" s="339">
        <f>'Office Major'!C71</f>
        <v>2</v>
      </c>
      <c r="D60" s="339">
        <f>'Office Major'!D71</f>
        <v>2212.25</v>
      </c>
      <c r="E60" s="339">
        <f>'Office Major'!E71</f>
        <v>3022886.66</v>
      </c>
      <c r="F60" s="339">
        <f>'Office Major'!F71</f>
        <v>5441195988</v>
      </c>
      <c r="G60" s="339">
        <f>'Office Major'!G71</f>
        <v>406263837</v>
      </c>
      <c r="H60" s="339">
        <f>'Office Major'!H71</f>
        <v>230</v>
      </c>
      <c r="K60" s="426"/>
    </row>
    <row r="61" spans="1:11" s="425" customFormat="1" ht="17.100000000000001" customHeight="1" x14ac:dyDescent="0.25">
      <c r="A61" s="1274" t="s">
        <v>157</v>
      </c>
      <c r="B61" s="1275"/>
      <c r="C61" s="548">
        <f>SUM(C59:C60)</f>
        <v>3</v>
      </c>
      <c r="D61" s="548">
        <f t="shared" ref="D61:H61" si="5">SUM(D59:D60)</f>
        <v>2357.25</v>
      </c>
      <c r="E61" s="548">
        <f t="shared" si="5"/>
        <v>3022886.66</v>
      </c>
      <c r="F61" s="548">
        <f t="shared" si="5"/>
        <v>5441195988</v>
      </c>
      <c r="G61" s="548">
        <f t="shared" si="5"/>
        <v>406263837</v>
      </c>
      <c r="H61" s="548">
        <f t="shared" si="5"/>
        <v>230</v>
      </c>
      <c r="K61" s="426"/>
    </row>
    <row r="62" spans="1:11" s="425" customFormat="1" ht="17.100000000000001" customHeight="1" x14ac:dyDescent="0.25">
      <c r="A62" s="550"/>
      <c r="B62" s="550"/>
      <c r="C62" s="550"/>
      <c r="D62" s="550"/>
      <c r="E62" s="550"/>
      <c r="F62" s="550"/>
      <c r="G62" s="550"/>
      <c r="H62" s="550"/>
      <c r="K62" s="426"/>
    </row>
    <row r="63" spans="1:11" s="425" customFormat="1" ht="17.100000000000001" customHeight="1" x14ac:dyDescent="0.25">
      <c r="A63" s="1279" t="s">
        <v>246</v>
      </c>
      <c r="B63" s="1279"/>
      <c r="C63" s="1279"/>
      <c r="D63" s="1279"/>
      <c r="E63" s="1279"/>
      <c r="F63" s="1279"/>
      <c r="G63" s="1279"/>
      <c r="H63" s="1279"/>
      <c r="K63" s="426"/>
    </row>
    <row r="64" spans="1:11" s="425" customFormat="1" ht="17.100000000000001" customHeight="1" x14ac:dyDescent="0.25">
      <c r="A64" s="1280" t="s">
        <v>2</v>
      </c>
      <c r="B64" s="1277" t="s">
        <v>3</v>
      </c>
      <c r="C64" s="1277" t="s">
        <v>4</v>
      </c>
      <c r="D64" s="74" t="s">
        <v>5</v>
      </c>
      <c r="E64" s="74" t="s">
        <v>6</v>
      </c>
      <c r="F64" s="74" t="s">
        <v>7</v>
      </c>
      <c r="G64" s="74" t="s">
        <v>8</v>
      </c>
      <c r="H64" s="74" t="s">
        <v>9</v>
      </c>
      <c r="K64" s="426"/>
    </row>
    <row r="65" spans="1:11" s="425" customFormat="1" ht="17.100000000000001" customHeight="1" x14ac:dyDescent="0.25">
      <c r="A65" s="1281"/>
      <c r="B65" s="1278"/>
      <c r="C65" s="1278"/>
      <c r="D65" s="75" t="s">
        <v>77</v>
      </c>
      <c r="E65" s="75" t="s">
        <v>78</v>
      </c>
      <c r="F65" s="75" t="s">
        <v>79</v>
      </c>
      <c r="G65" s="75" t="s">
        <v>79</v>
      </c>
      <c r="H65" s="75" t="s">
        <v>12</v>
      </c>
      <c r="K65" s="426"/>
    </row>
    <row r="66" spans="1:11" s="425" customFormat="1" ht="17.100000000000001" customHeight="1" x14ac:dyDescent="0.25">
      <c r="A66" s="64">
        <v>1</v>
      </c>
      <c r="B66" s="64" t="s">
        <v>34</v>
      </c>
      <c r="C66" s="64">
        <f>'Office Major'!C139</f>
        <v>1</v>
      </c>
      <c r="D66" s="64">
        <f>'Office Major'!D139</f>
        <v>1516.8</v>
      </c>
      <c r="E66" s="64">
        <f>'Office Major'!E139</f>
        <v>997817.69</v>
      </c>
      <c r="F66" s="64">
        <f>'Office Major'!F139</f>
        <v>748363267.5</v>
      </c>
      <c r="G66" s="64">
        <f>'Office Major'!G139</f>
        <v>97305349</v>
      </c>
      <c r="H66" s="64">
        <f>'Office Major'!H139</f>
        <v>150</v>
      </c>
      <c r="K66" s="426"/>
    </row>
    <row r="67" spans="1:11" s="425" customFormat="1" ht="17.100000000000001" customHeight="1" x14ac:dyDescent="0.25">
      <c r="A67" s="1295" t="s">
        <v>157</v>
      </c>
      <c r="B67" s="1296"/>
      <c r="C67" s="553">
        <f>SUM(C66:C66)</f>
        <v>1</v>
      </c>
      <c r="D67" s="553">
        <f t="shared" ref="D67:H67" si="6">SUM(D66:D66)</f>
        <v>1516.8</v>
      </c>
      <c r="E67" s="553">
        <f t="shared" si="6"/>
        <v>997817.69</v>
      </c>
      <c r="F67" s="553">
        <f t="shared" si="6"/>
        <v>748363267.5</v>
      </c>
      <c r="G67" s="553">
        <f t="shared" si="6"/>
        <v>97305349</v>
      </c>
      <c r="H67" s="553">
        <f t="shared" si="6"/>
        <v>150</v>
      </c>
      <c r="K67" s="426"/>
    </row>
    <row r="68" spans="1:11" s="425" customFormat="1" ht="17.100000000000001" customHeight="1" x14ac:dyDescent="0.25">
      <c r="A68" s="257"/>
      <c r="B68" s="546"/>
      <c r="C68" s="543"/>
      <c r="D68" s="544"/>
      <c r="E68" s="545"/>
      <c r="F68" s="545"/>
      <c r="G68" s="545"/>
      <c r="H68" s="543"/>
      <c r="K68" s="426"/>
    </row>
    <row r="69" spans="1:11" s="425" customFormat="1" ht="17.100000000000001" customHeight="1" x14ac:dyDescent="0.25">
      <c r="A69" s="1255" t="s">
        <v>247</v>
      </c>
      <c r="B69" s="1255"/>
      <c r="C69" s="1255"/>
      <c r="D69" s="1255"/>
      <c r="E69" s="1255"/>
      <c r="F69" s="1255"/>
      <c r="G69" s="1255"/>
      <c r="H69" s="1255"/>
      <c r="K69" s="426"/>
    </row>
    <row r="70" spans="1:11" s="425" customFormat="1" ht="17.100000000000001" customHeight="1" x14ac:dyDescent="0.25">
      <c r="A70" s="1256" t="s">
        <v>2</v>
      </c>
      <c r="B70" s="1258" t="s">
        <v>3</v>
      </c>
      <c r="C70" s="1258" t="s">
        <v>4</v>
      </c>
      <c r="D70" s="72" t="s">
        <v>5</v>
      </c>
      <c r="E70" s="72" t="s">
        <v>6</v>
      </c>
      <c r="F70" s="72" t="s">
        <v>7</v>
      </c>
      <c r="G70" s="72" t="s">
        <v>8</v>
      </c>
      <c r="H70" s="72" t="s">
        <v>9</v>
      </c>
      <c r="K70" s="426"/>
    </row>
    <row r="71" spans="1:11" s="425" customFormat="1" ht="17.100000000000001" customHeight="1" x14ac:dyDescent="0.25">
      <c r="A71" s="1269"/>
      <c r="B71" s="1268"/>
      <c r="C71" s="1268"/>
      <c r="D71" s="79" t="s">
        <v>77</v>
      </c>
      <c r="E71" s="79" t="s">
        <v>78</v>
      </c>
      <c r="F71" s="73" t="s">
        <v>79</v>
      </c>
      <c r="G71" s="79" t="s">
        <v>79</v>
      </c>
      <c r="H71" s="79" t="s">
        <v>12</v>
      </c>
      <c r="K71" s="426"/>
    </row>
    <row r="72" spans="1:11" s="425" customFormat="1" ht="17.100000000000001" customHeight="1" x14ac:dyDescent="0.25">
      <c r="A72" s="346">
        <v>1</v>
      </c>
      <c r="B72" s="345" t="s">
        <v>34</v>
      </c>
      <c r="C72" s="344">
        <f>'Office Major'!C77+'Office Major'!C162</f>
        <v>11</v>
      </c>
      <c r="D72" s="344">
        <f>'Office Major'!D77+'Office Major'!D162</f>
        <v>5824.5120000000006</v>
      </c>
      <c r="E72" s="344">
        <f>'Office Major'!E77+'Office Major'!E162</f>
        <v>37136074.879999995</v>
      </c>
      <c r="F72" s="344">
        <f>'Office Major'!F77+'Office Major'!F162</f>
        <v>26672773516</v>
      </c>
      <c r="G72" s="344">
        <f>'Office Major'!G77+'Office Major'!G162</f>
        <v>2880297449</v>
      </c>
      <c r="H72" s="344">
        <f>'Office Major'!H77+'Office Major'!H162</f>
        <v>2415</v>
      </c>
      <c r="K72" s="426"/>
    </row>
    <row r="73" spans="1:11" s="425" customFormat="1" ht="17.100000000000001" customHeight="1" x14ac:dyDescent="0.25">
      <c r="A73" s="1282" t="s">
        <v>157</v>
      </c>
      <c r="B73" s="1283"/>
      <c r="C73" s="548">
        <f t="shared" ref="C73:H73" si="7">SUM(C72:C72)</f>
        <v>11</v>
      </c>
      <c r="D73" s="548">
        <f t="shared" si="7"/>
        <v>5824.5120000000006</v>
      </c>
      <c r="E73" s="548">
        <f t="shared" si="7"/>
        <v>37136074.879999995</v>
      </c>
      <c r="F73" s="548">
        <f t="shared" si="7"/>
        <v>26672773516</v>
      </c>
      <c r="G73" s="548">
        <f t="shared" si="7"/>
        <v>2880297449</v>
      </c>
      <c r="H73" s="548">
        <f t="shared" si="7"/>
        <v>2415</v>
      </c>
      <c r="K73" s="426"/>
    </row>
    <row r="74" spans="1:11" s="425" customFormat="1" ht="17.100000000000001" customHeight="1" x14ac:dyDescent="0.25">
      <c r="A74" s="550"/>
      <c r="B74" s="550"/>
      <c r="C74" s="550"/>
      <c r="D74" s="550"/>
      <c r="E74" s="550"/>
      <c r="F74" s="550"/>
      <c r="G74" s="550"/>
      <c r="H74" s="550"/>
      <c r="K74" s="426"/>
    </row>
    <row r="75" spans="1:11" s="425" customFormat="1" ht="17.100000000000001" customHeight="1" x14ac:dyDescent="0.25">
      <c r="A75" s="1255" t="s">
        <v>248</v>
      </c>
      <c r="B75" s="1255"/>
      <c r="C75" s="1255"/>
      <c r="D75" s="1255"/>
      <c r="E75" s="1255"/>
      <c r="F75" s="1255"/>
      <c r="G75" s="1255"/>
      <c r="H75" s="1255"/>
      <c r="K75" s="426"/>
    </row>
    <row r="76" spans="1:11" s="425" customFormat="1" ht="17.100000000000001" customHeight="1" x14ac:dyDescent="0.25">
      <c r="A76" s="1256" t="s">
        <v>2</v>
      </c>
      <c r="B76" s="1258" t="s">
        <v>3</v>
      </c>
      <c r="C76" s="1258" t="s">
        <v>4</v>
      </c>
      <c r="D76" s="76" t="s">
        <v>5</v>
      </c>
      <c r="E76" s="76" t="s">
        <v>6</v>
      </c>
      <c r="F76" s="76" t="s">
        <v>7</v>
      </c>
      <c r="G76" s="76" t="s">
        <v>8</v>
      </c>
      <c r="H76" s="76" t="s">
        <v>9</v>
      </c>
      <c r="K76" s="426"/>
    </row>
    <row r="77" spans="1:11" s="425" customFormat="1" ht="17.100000000000001" customHeight="1" x14ac:dyDescent="0.25">
      <c r="A77" s="1257"/>
      <c r="B77" s="1259"/>
      <c r="C77" s="1259"/>
      <c r="D77" s="77" t="s">
        <v>77</v>
      </c>
      <c r="E77" s="77" t="s">
        <v>78</v>
      </c>
      <c r="F77" s="77" t="s">
        <v>79</v>
      </c>
      <c r="G77" s="77" t="s">
        <v>79</v>
      </c>
      <c r="H77" s="77" t="s">
        <v>12</v>
      </c>
      <c r="K77" s="426"/>
    </row>
    <row r="78" spans="1:11" s="425" customFormat="1" ht="17.100000000000001" customHeight="1" x14ac:dyDescent="0.25">
      <c r="A78" s="343">
        <v>1</v>
      </c>
      <c r="B78" s="340" t="str">
        <f>'Office Major'!B83</f>
        <v>Vermiculite</v>
      </c>
      <c r="C78" s="339">
        <f>'Office Major'!C84</f>
        <v>1</v>
      </c>
      <c r="D78" s="339">
        <f>'Office Major'!D84</f>
        <v>5</v>
      </c>
      <c r="E78" s="339">
        <f>'Office Major'!E84</f>
        <v>0</v>
      </c>
      <c r="F78" s="339">
        <f>'Office Major'!F84</f>
        <v>0</v>
      </c>
      <c r="G78" s="339">
        <f>'Office Major'!G84</f>
        <v>0</v>
      </c>
      <c r="H78" s="339">
        <f>'Office Major'!H84</f>
        <v>0</v>
      </c>
      <c r="K78" s="426"/>
    </row>
    <row r="79" spans="1:11" s="425" customFormat="1" ht="17.100000000000001" customHeight="1" x14ac:dyDescent="0.25">
      <c r="A79" s="1272" t="s">
        <v>157</v>
      </c>
      <c r="B79" s="1273"/>
      <c r="C79" s="704">
        <f t="shared" ref="C79:H79" si="8">SUM(C78:C78)</f>
        <v>1</v>
      </c>
      <c r="D79" s="704">
        <f t="shared" si="8"/>
        <v>5</v>
      </c>
      <c r="E79" s="704">
        <f t="shared" si="8"/>
        <v>0</v>
      </c>
      <c r="F79" s="704">
        <f t="shared" si="8"/>
        <v>0</v>
      </c>
      <c r="G79" s="704">
        <f t="shared" si="8"/>
        <v>0</v>
      </c>
      <c r="H79" s="704">
        <f t="shared" si="8"/>
        <v>0</v>
      </c>
      <c r="K79" s="426"/>
    </row>
    <row r="80" spans="1:11" s="698" customFormat="1" ht="17.100000000000001" customHeight="1" x14ac:dyDescent="0.25">
      <c r="A80" s="700"/>
      <c r="B80" s="700"/>
      <c r="C80" s="701"/>
      <c r="D80" s="702"/>
      <c r="E80" s="703"/>
      <c r="F80" s="703"/>
      <c r="G80" s="703"/>
      <c r="H80" s="701"/>
      <c r="K80" s="699"/>
    </row>
    <row r="81" spans="1:11" s="425" customFormat="1" ht="17.100000000000001" customHeight="1" x14ac:dyDescent="0.25">
      <c r="A81" s="1255" t="s">
        <v>249</v>
      </c>
      <c r="B81" s="1255"/>
      <c r="C81" s="1255"/>
      <c r="D81" s="1255"/>
      <c r="E81" s="1255"/>
      <c r="F81" s="1255"/>
      <c r="G81" s="1255"/>
      <c r="H81" s="1255"/>
      <c r="K81" s="426"/>
    </row>
    <row r="82" spans="1:11" s="425" customFormat="1" ht="17.100000000000001" customHeight="1" x14ac:dyDescent="0.25">
      <c r="A82" s="1256" t="s">
        <v>2</v>
      </c>
      <c r="B82" s="1258" t="s">
        <v>3</v>
      </c>
      <c r="C82" s="1258" t="s">
        <v>4</v>
      </c>
      <c r="D82" s="76" t="s">
        <v>5</v>
      </c>
      <c r="E82" s="76" t="s">
        <v>6</v>
      </c>
      <c r="F82" s="76" t="s">
        <v>7</v>
      </c>
      <c r="G82" s="76" t="s">
        <v>8</v>
      </c>
      <c r="H82" s="76" t="s">
        <v>9</v>
      </c>
      <c r="K82" s="426"/>
    </row>
    <row r="83" spans="1:11" s="425" customFormat="1" ht="17.100000000000001" customHeight="1" x14ac:dyDescent="0.25">
      <c r="A83" s="1257"/>
      <c r="B83" s="1259"/>
      <c r="C83" s="1259"/>
      <c r="D83" s="77" t="s">
        <v>77</v>
      </c>
      <c r="E83" s="77" t="s">
        <v>78</v>
      </c>
      <c r="F83" s="77" t="s">
        <v>79</v>
      </c>
      <c r="G83" s="77" t="s">
        <v>79</v>
      </c>
      <c r="H83" s="77" t="s">
        <v>12</v>
      </c>
      <c r="K83" s="426"/>
    </row>
    <row r="84" spans="1:11" s="425" customFormat="1" ht="17.100000000000001" customHeight="1" x14ac:dyDescent="0.25">
      <c r="A84" s="343">
        <v>1</v>
      </c>
      <c r="B84" s="340" t="s">
        <v>28</v>
      </c>
      <c r="C84" s="339">
        <f>'Office Major'!C89</f>
        <v>1</v>
      </c>
      <c r="D84" s="339">
        <f>'Office Major'!D89</f>
        <v>5</v>
      </c>
      <c r="E84" s="339">
        <f>'Office Major'!E89</f>
        <v>0</v>
      </c>
      <c r="F84" s="339">
        <f>'Office Major'!F89</f>
        <v>0</v>
      </c>
      <c r="G84" s="339">
        <f>'Office Major'!G89</f>
        <v>848200</v>
      </c>
      <c r="H84" s="339">
        <f>'Office Major'!H89</f>
        <v>0</v>
      </c>
      <c r="K84" s="426"/>
    </row>
    <row r="85" spans="1:11" s="425" customFormat="1" ht="17.100000000000001" customHeight="1" x14ac:dyDescent="0.25">
      <c r="A85" s="1274" t="s">
        <v>157</v>
      </c>
      <c r="B85" s="1275"/>
      <c r="C85" s="548">
        <f t="shared" ref="C85:H85" si="9">SUM(C84:C84)</f>
        <v>1</v>
      </c>
      <c r="D85" s="548">
        <f t="shared" si="9"/>
        <v>5</v>
      </c>
      <c r="E85" s="548">
        <f t="shared" si="9"/>
        <v>0</v>
      </c>
      <c r="F85" s="548">
        <f t="shared" si="9"/>
        <v>0</v>
      </c>
      <c r="G85" s="548">
        <f t="shared" si="9"/>
        <v>848200</v>
      </c>
      <c r="H85" s="548">
        <f t="shared" si="9"/>
        <v>0</v>
      </c>
      <c r="K85" s="426"/>
    </row>
    <row r="86" spans="1:11" s="425" customFormat="1" ht="17.100000000000001" customHeight="1" x14ac:dyDescent="0.25">
      <c r="A86" s="550"/>
      <c r="B86" s="550"/>
      <c r="C86" s="550"/>
      <c r="D86" s="550"/>
      <c r="E86" s="550"/>
      <c r="F86" s="550"/>
      <c r="G86" s="550"/>
      <c r="H86" s="550"/>
      <c r="K86" s="426"/>
    </row>
    <row r="87" spans="1:11" s="425" customFormat="1" ht="17.100000000000001" customHeight="1" x14ac:dyDescent="0.25">
      <c r="A87" s="1255" t="s">
        <v>251</v>
      </c>
      <c r="B87" s="1255"/>
      <c r="C87" s="1255"/>
      <c r="D87" s="1255"/>
      <c r="E87" s="1255"/>
      <c r="F87" s="1255"/>
      <c r="G87" s="1255"/>
      <c r="H87" s="1255"/>
      <c r="K87" s="426"/>
    </row>
    <row r="88" spans="1:11" s="425" customFormat="1" ht="17.100000000000001" customHeight="1" x14ac:dyDescent="0.25">
      <c r="A88" s="1256" t="s">
        <v>2</v>
      </c>
      <c r="B88" s="1258" t="s">
        <v>3</v>
      </c>
      <c r="C88" s="1258" t="s">
        <v>4</v>
      </c>
      <c r="D88" s="72" t="s">
        <v>5</v>
      </c>
      <c r="E88" s="72" t="s">
        <v>6</v>
      </c>
      <c r="F88" s="72" t="s">
        <v>7</v>
      </c>
      <c r="G88" s="72" t="s">
        <v>8</v>
      </c>
      <c r="H88" s="72" t="s">
        <v>9</v>
      </c>
      <c r="K88" s="426"/>
    </row>
    <row r="89" spans="1:11" s="425" customFormat="1" ht="17.100000000000001" customHeight="1" x14ac:dyDescent="0.25">
      <c r="A89" s="1257"/>
      <c r="B89" s="1259"/>
      <c r="C89" s="1259"/>
      <c r="D89" s="73" t="s">
        <v>77</v>
      </c>
      <c r="E89" s="73" t="s">
        <v>78</v>
      </c>
      <c r="F89" s="73" t="s">
        <v>79</v>
      </c>
      <c r="G89" s="73" t="s">
        <v>79</v>
      </c>
      <c r="H89" s="708" t="s">
        <v>12</v>
      </c>
      <c r="K89" s="426"/>
    </row>
    <row r="90" spans="1:11" s="425" customFormat="1" ht="17.100000000000001" customHeight="1" x14ac:dyDescent="0.25">
      <c r="A90" s="854">
        <v>1</v>
      </c>
      <c r="B90" s="855" t="str">
        <f>'Office Major'!B146</f>
        <v>Epidote</v>
      </c>
      <c r="C90" s="856">
        <f>'Office Major'!C146</f>
        <v>1</v>
      </c>
      <c r="D90" s="856">
        <f>'Office Major'!D146</f>
        <v>4.05</v>
      </c>
      <c r="E90" s="856">
        <f>'Office Major'!E146</f>
        <v>0</v>
      </c>
      <c r="F90" s="856">
        <f>'Office Major'!F146</f>
        <v>0</v>
      </c>
      <c r="G90" s="856">
        <f>'Office Major'!G146</f>
        <v>6100</v>
      </c>
      <c r="H90" s="856">
        <f>'Office Major'!H146</f>
        <v>0</v>
      </c>
      <c r="K90" s="426"/>
    </row>
    <row r="91" spans="1:11" s="425" customFormat="1" ht="17.100000000000001" customHeight="1" x14ac:dyDescent="0.25">
      <c r="A91" s="181">
        <v>2</v>
      </c>
      <c r="B91" s="181" t="s">
        <v>16</v>
      </c>
      <c r="C91" s="349">
        <f>'Office Major'!C145+'Office Major'!C102</f>
        <v>4</v>
      </c>
      <c r="D91" s="349">
        <f>'Office Major'!D145+'Office Major'!D102</f>
        <v>143.24</v>
      </c>
      <c r="E91" s="349">
        <f>'Office Major'!E145+'Office Major'!E102</f>
        <v>15068.08</v>
      </c>
      <c r="F91" s="349">
        <f>'Office Major'!F145+'Office Major'!F102</f>
        <v>1062930</v>
      </c>
      <c r="G91" s="349">
        <f>'Office Major'!G145+'Office Major'!G102</f>
        <v>244913.1</v>
      </c>
      <c r="H91" s="349">
        <f>'Office Major'!H145+'Office Major'!H102</f>
        <v>27</v>
      </c>
      <c r="K91" s="426"/>
    </row>
    <row r="92" spans="1:11" s="425" customFormat="1" ht="17.100000000000001" customHeight="1" x14ac:dyDescent="0.25">
      <c r="A92" s="854">
        <v>3</v>
      </c>
      <c r="B92" s="297" t="s">
        <v>34</v>
      </c>
      <c r="C92" s="349">
        <f>'Office Major'!C147</f>
        <v>2</v>
      </c>
      <c r="D92" s="349">
        <f>'Office Major'!D147</f>
        <v>581.15</v>
      </c>
      <c r="E92" s="349">
        <f>'Office Major'!E147</f>
        <v>4328608</v>
      </c>
      <c r="F92" s="349">
        <f>'Office Major'!F147</f>
        <v>3462886400</v>
      </c>
      <c r="G92" s="349">
        <f>'Office Major'!G147</f>
        <v>346418120</v>
      </c>
      <c r="H92" s="349">
        <f>'Office Major'!H147</f>
        <v>270</v>
      </c>
      <c r="K92" s="426"/>
    </row>
    <row r="93" spans="1:11" s="425" customFormat="1" ht="17.100000000000001" customHeight="1" x14ac:dyDescent="0.25">
      <c r="A93" s="181">
        <v>4</v>
      </c>
      <c r="B93" s="181" t="str">
        <f>'Office Major'!B148</f>
        <v>Silicious earth</v>
      </c>
      <c r="C93" s="181">
        <f>'Office Major'!C148</f>
        <v>0</v>
      </c>
      <c r="D93" s="181">
        <f>'Office Major'!D148</f>
        <v>0</v>
      </c>
      <c r="E93" s="181">
        <f>'Office Major'!E148</f>
        <v>0</v>
      </c>
      <c r="F93" s="181">
        <f>'Office Major'!F148</f>
        <v>0</v>
      </c>
      <c r="G93" s="181">
        <f>'Office Major'!G148</f>
        <v>0</v>
      </c>
      <c r="H93" s="181">
        <f>'Office Major'!H148</f>
        <v>0</v>
      </c>
      <c r="K93" s="426"/>
    </row>
    <row r="94" spans="1:11" s="425" customFormat="1" ht="17.100000000000001" customHeight="1" x14ac:dyDescent="0.25">
      <c r="A94" s="181"/>
      <c r="B94" s="181"/>
      <c r="C94" s="181"/>
      <c r="D94" s="181"/>
      <c r="E94" s="181"/>
      <c r="F94" s="181"/>
      <c r="G94" s="181"/>
      <c r="H94" s="181"/>
      <c r="K94" s="426"/>
    </row>
    <row r="95" spans="1:11" s="425" customFormat="1" ht="17.100000000000001" customHeight="1" x14ac:dyDescent="0.25">
      <c r="A95" s="1260" t="s">
        <v>157</v>
      </c>
      <c r="B95" s="1261"/>
      <c r="C95" s="551">
        <f t="shared" ref="C95:H95" si="10">SUM(C90:C94)</f>
        <v>7</v>
      </c>
      <c r="D95" s="551">
        <f t="shared" si="10"/>
        <v>728.44</v>
      </c>
      <c r="E95" s="551">
        <f t="shared" si="10"/>
        <v>4343676.08</v>
      </c>
      <c r="F95" s="551">
        <f t="shared" si="10"/>
        <v>3463949330</v>
      </c>
      <c r="G95" s="551">
        <f t="shared" si="10"/>
        <v>346669133.10000002</v>
      </c>
      <c r="H95" s="551">
        <f t="shared" si="10"/>
        <v>297</v>
      </c>
      <c r="K95" s="426"/>
    </row>
    <row r="96" spans="1:11" s="425" customFormat="1" ht="17.100000000000001" customHeight="1" x14ac:dyDescent="0.25">
      <c r="A96" s="550"/>
      <c r="B96" s="550"/>
      <c r="C96" s="550"/>
      <c r="D96" s="550"/>
      <c r="E96" s="550"/>
      <c r="F96" s="550"/>
      <c r="G96" s="550"/>
      <c r="H96" s="550"/>
      <c r="K96" s="426"/>
    </row>
    <row r="97" spans="1:11" s="425" customFormat="1" ht="17.100000000000001" customHeight="1" x14ac:dyDescent="0.25">
      <c r="A97" s="1255" t="s">
        <v>253</v>
      </c>
      <c r="B97" s="1255"/>
      <c r="C97" s="1255"/>
      <c r="D97" s="1255"/>
      <c r="E97" s="1255"/>
      <c r="F97" s="1255"/>
      <c r="G97" s="1255"/>
      <c r="H97" s="1255"/>
      <c r="K97" s="426"/>
    </row>
    <row r="98" spans="1:11" s="425" customFormat="1" ht="17.100000000000001" customHeight="1" x14ac:dyDescent="0.25">
      <c r="A98" s="1256" t="s">
        <v>2</v>
      </c>
      <c r="B98" s="1258" t="s">
        <v>3</v>
      </c>
      <c r="C98" s="1258" t="s">
        <v>4</v>
      </c>
      <c r="D98" s="72" t="s">
        <v>5</v>
      </c>
      <c r="E98" s="72" t="s">
        <v>6</v>
      </c>
      <c r="F98" s="72" t="s">
        <v>7</v>
      </c>
      <c r="G98" s="72" t="s">
        <v>8</v>
      </c>
      <c r="H98" s="72" t="s">
        <v>9</v>
      </c>
      <c r="K98" s="426"/>
    </row>
    <row r="99" spans="1:11" s="425" customFormat="1" ht="17.100000000000001" customHeight="1" x14ac:dyDescent="0.25">
      <c r="A99" s="1257"/>
      <c r="B99" s="1259"/>
      <c r="C99" s="1259"/>
      <c r="D99" s="73" t="s">
        <v>77</v>
      </c>
      <c r="E99" s="73" t="s">
        <v>78</v>
      </c>
      <c r="F99" s="73" t="s">
        <v>79</v>
      </c>
      <c r="G99" s="73" t="s">
        <v>79</v>
      </c>
      <c r="H99" s="73" t="s">
        <v>12</v>
      </c>
      <c r="K99" s="426"/>
    </row>
    <row r="100" spans="1:11" s="425" customFormat="1" ht="17.100000000000001" customHeight="1" x14ac:dyDescent="0.25">
      <c r="A100" s="64">
        <v>1</v>
      </c>
      <c r="B100" s="297" t="s">
        <v>165</v>
      </c>
      <c r="C100" s="339">
        <f>'Office Major'!C110</f>
        <v>3</v>
      </c>
      <c r="D100" s="339">
        <f>'Office Major'!D110</f>
        <v>2514</v>
      </c>
      <c r="E100" s="339">
        <f>'Office Major'!E110</f>
        <v>3621715.75</v>
      </c>
      <c r="F100" s="339">
        <f>'Office Major'!F110</f>
        <v>2354115238</v>
      </c>
      <c r="G100" s="339">
        <f>'Office Major'!G110</f>
        <v>278000000</v>
      </c>
      <c r="H100" s="339">
        <f>'Office Major'!H110</f>
        <v>360</v>
      </c>
      <c r="K100" s="426"/>
    </row>
    <row r="101" spans="1:11" s="425" customFormat="1" ht="17.100000000000001" customHeight="1" x14ac:dyDescent="0.25">
      <c r="A101" s="64">
        <v>2</v>
      </c>
      <c r="B101" s="297" t="s">
        <v>166</v>
      </c>
      <c r="C101" s="339">
        <f>'Office Major'!C111</f>
        <v>9</v>
      </c>
      <c r="D101" s="339">
        <f>'Office Major'!D111</f>
        <v>85.984999999999999</v>
      </c>
      <c r="E101" s="339">
        <f>'Office Major'!E111</f>
        <v>11127.2</v>
      </c>
      <c r="F101" s="339">
        <f>'Office Major'!F111</f>
        <v>6119960</v>
      </c>
      <c r="G101" s="339">
        <f>'Office Major'!G111</f>
        <v>1186050</v>
      </c>
      <c r="H101" s="339">
        <f>'Office Major'!H111</f>
        <v>35</v>
      </c>
      <c r="K101" s="426"/>
    </row>
    <row r="102" spans="1:11" s="425" customFormat="1" ht="17.100000000000001" customHeight="1" x14ac:dyDescent="0.25">
      <c r="A102" s="1262" t="s">
        <v>157</v>
      </c>
      <c r="B102" s="1263"/>
      <c r="C102" s="533">
        <f t="shared" ref="C102:H102" si="11">SUM(C100:C101)</f>
        <v>12</v>
      </c>
      <c r="D102" s="533">
        <f t="shared" si="11"/>
        <v>2599.9850000000001</v>
      </c>
      <c r="E102" s="533">
        <f t="shared" si="11"/>
        <v>3632842.95</v>
      </c>
      <c r="F102" s="533">
        <f t="shared" si="11"/>
        <v>2360235198</v>
      </c>
      <c r="G102" s="533">
        <f t="shared" si="11"/>
        <v>279186050</v>
      </c>
      <c r="H102" s="533">
        <f t="shared" si="11"/>
        <v>395</v>
      </c>
      <c r="K102" s="426"/>
    </row>
    <row r="103" spans="1:11" s="425" customFormat="1" ht="17.100000000000001" customHeight="1" x14ac:dyDescent="0.25">
      <c r="A103" s="257"/>
      <c r="B103" s="536"/>
      <c r="C103" s="537"/>
      <c r="D103" s="538"/>
      <c r="E103" s="539"/>
      <c r="F103" s="539"/>
      <c r="G103" s="539"/>
      <c r="H103" s="540"/>
      <c r="K103" s="426"/>
    </row>
    <row r="104" spans="1:11" s="425" customFormat="1" ht="17.100000000000001" customHeight="1" x14ac:dyDescent="0.25">
      <c r="A104" s="1255" t="s">
        <v>254</v>
      </c>
      <c r="B104" s="1255"/>
      <c r="C104" s="1255"/>
      <c r="D104" s="1255"/>
      <c r="E104" s="1255"/>
      <c r="F104" s="1255"/>
      <c r="G104" s="1255"/>
      <c r="H104" s="1255"/>
      <c r="K104" s="426"/>
    </row>
    <row r="105" spans="1:11" s="425" customFormat="1" ht="17.100000000000001" customHeight="1" x14ac:dyDescent="0.25">
      <c r="A105" s="1256" t="s">
        <v>2</v>
      </c>
      <c r="B105" s="1258" t="s">
        <v>3</v>
      </c>
      <c r="C105" s="1258" t="s">
        <v>4</v>
      </c>
      <c r="D105" s="72" t="s">
        <v>5</v>
      </c>
      <c r="E105" s="72" t="s">
        <v>6</v>
      </c>
      <c r="F105" s="72" t="s">
        <v>7</v>
      </c>
      <c r="G105" s="72" t="s">
        <v>8</v>
      </c>
      <c r="H105" s="72" t="s">
        <v>9</v>
      </c>
      <c r="K105" s="426"/>
    </row>
    <row r="106" spans="1:11" s="425" customFormat="1" ht="17.100000000000001" customHeight="1" x14ac:dyDescent="0.25">
      <c r="A106" s="1257"/>
      <c r="B106" s="1259"/>
      <c r="C106" s="1259"/>
      <c r="D106" s="73" t="s">
        <v>77</v>
      </c>
      <c r="E106" s="73" t="s">
        <v>78</v>
      </c>
      <c r="F106" s="73" t="s">
        <v>79</v>
      </c>
      <c r="G106" s="73" t="s">
        <v>79</v>
      </c>
      <c r="H106" s="73" t="s">
        <v>12</v>
      </c>
      <c r="K106" s="426"/>
    </row>
    <row r="107" spans="1:11" s="425" customFormat="1" ht="17.100000000000001" customHeight="1" x14ac:dyDescent="0.25">
      <c r="A107" s="343">
        <v>1</v>
      </c>
      <c r="B107" s="340" t="s">
        <v>28</v>
      </c>
      <c r="C107" s="339">
        <f>'Office Major'!C117</f>
        <v>5</v>
      </c>
      <c r="D107" s="339">
        <f>'Office Major'!D117</f>
        <v>1079</v>
      </c>
      <c r="E107" s="339">
        <f>'Office Major'!E117</f>
        <v>0</v>
      </c>
      <c r="F107" s="339">
        <f>'Office Major'!F117</f>
        <v>0</v>
      </c>
      <c r="G107" s="339">
        <f>'Office Major'!G117</f>
        <v>40000</v>
      </c>
      <c r="H107" s="339">
        <f>'Office Major'!H117</f>
        <v>0</v>
      </c>
      <c r="K107" s="426"/>
    </row>
    <row r="108" spans="1:11" s="425" customFormat="1" ht="17.100000000000001" customHeight="1" x14ac:dyDescent="0.25">
      <c r="A108" s="1262" t="s">
        <v>157</v>
      </c>
      <c r="B108" s="1263"/>
      <c r="C108" s="533">
        <f t="shared" ref="C108:H108" si="12">SUM(C107:C107)</f>
        <v>5</v>
      </c>
      <c r="D108" s="533">
        <f t="shared" si="12"/>
        <v>1079</v>
      </c>
      <c r="E108" s="533">
        <f t="shared" si="12"/>
        <v>0</v>
      </c>
      <c r="F108" s="533">
        <f t="shared" si="12"/>
        <v>0</v>
      </c>
      <c r="G108" s="533">
        <f t="shared" si="12"/>
        <v>40000</v>
      </c>
      <c r="H108" s="533">
        <f t="shared" si="12"/>
        <v>0</v>
      </c>
      <c r="K108" s="426"/>
    </row>
    <row r="109" spans="1:11" s="425" customFormat="1" ht="17.100000000000001" customHeight="1" x14ac:dyDescent="0.25">
      <c r="A109" s="550"/>
      <c r="B109" s="550"/>
      <c r="C109" s="550"/>
      <c r="D109" s="550"/>
      <c r="E109" s="550"/>
      <c r="F109" s="550"/>
      <c r="G109" s="550"/>
      <c r="H109" s="550"/>
      <c r="K109" s="426"/>
    </row>
    <row r="110" spans="1:11" s="425" customFormat="1" ht="17.100000000000001" customHeight="1" x14ac:dyDescent="0.25">
      <c r="A110" s="1255" t="s">
        <v>255</v>
      </c>
      <c r="B110" s="1255"/>
      <c r="C110" s="1255"/>
      <c r="D110" s="1255"/>
      <c r="E110" s="1255"/>
      <c r="F110" s="1255"/>
      <c r="G110" s="1255"/>
      <c r="H110" s="1255"/>
      <c r="K110" s="426"/>
    </row>
    <row r="111" spans="1:11" s="425" customFormat="1" ht="17.100000000000001" customHeight="1" x14ac:dyDescent="0.25">
      <c r="A111" s="1256" t="s">
        <v>2</v>
      </c>
      <c r="B111" s="1258" t="s">
        <v>3</v>
      </c>
      <c r="C111" s="1258" t="s">
        <v>4</v>
      </c>
      <c r="D111" s="72" t="s">
        <v>5</v>
      </c>
      <c r="E111" s="72" t="s">
        <v>6</v>
      </c>
      <c r="F111" s="72" t="s">
        <v>7</v>
      </c>
      <c r="G111" s="72" t="s">
        <v>8</v>
      </c>
      <c r="H111" s="72" t="s">
        <v>9</v>
      </c>
      <c r="K111" s="426"/>
    </row>
    <row r="112" spans="1:11" s="425" customFormat="1" ht="17.100000000000001" customHeight="1" x14ac:dyDescent="0.25">
      <c r="A112" s="1269"/>
      <c r="B112" s="1268"/>
      <c r="C112" s="1268"/>
      <c r="D112" s="73" t="s">
        <v>77</v>
      </c>
      <c r="E112" s="73" t="s">
        <v>78</v>
      </c>
      <c r="F112" s="73" t="s">
        <v>79</v>
      </c>
      <c r="G112" s="73" t="s">
        <v>79</v>
      </c>
      <c r="H112" s="73" t="s">
        <v>12</v>
      </c>
      <c r="K112" s="426"/>
    </row>
    <row r="113" spans="1:11" s="425" customFormat="1" ht="17.100000000000001" customHeight="1" x14ac:dyDescent="0.25">
      <c r="A113" s="181">
        <v>1</v>
      </c>
      <c r="B113" s="181" t="s">
        <v>15</v>
      </c>
      <c r="C113" s="554">
        <f>'Office Major'!C123</f>
        <v>3</v>
      </c>
      <c r="D113" s="554">
        <f>'Office Major'!D123</f>
        <v>706.75</v>
      </c>
      <c r="E113" s="554">
        <f>'Office Major'!E123</f>
        <v>1107920</v>
      </c>
      <c r="F113" s="554">
        <f>'Office Major'!F123</f>
        <v>276980000</v>
      </c>
      <c r="G113" s="554">
        <f>'Office Major'!G123</f>
        <v>392419000</v>
      </c>
      <c r="H113" s="554">
        <f>'Office Major'!H123</f>
        <v>1760</v>
      </c>
      <c r="K113" s="426"/>
    </row>
    <row r="114" spans="1:11" s="425" customFormat="1" ht="17.100000000000001" customHeight="1" x14ac:dyDescent="0.25">
      <c r="A114" s="181">
        <v>2</v>
      </c>
      <c r="B114" s="181" t="str">
        <f>'Office Major'!B124</f>
        <v>Limestone</v>
      </c>
      <c r="C114" s="181">
        <f>'Office Major'!C124</f>
        <v>1</v>
      </c>
      <c r="D114" s="181">
        <f>'Office Major'!D124</f>
        <v>624</v>
      </c>
      <c r="E114" s="181">
        <f>'Office Major'!E124</f>
        <v>0</v>
      </c>
      <c r="F114" s="181">
        <f>'Office Major'!F124</f>
        <v>0</v>
      </c>
      <c r="G114" s="181">
        <f>'Office Major'!G124</f>
        <v>1248000</v>
      </c>
      <c r="H114" s="181">
        <f>'Office Major'!H124</f>
        <v>60</v>
      </c>
      <c r="K114" s="426"/>
    </row>
    <row r="115" spans="1:11" s="425" customFormat="1" ht="17.100000000000001" customHeight="1" x14ac:dyDescent="0.25">
      <c r="A115" s="181">
        <v>3</v>
      </c>
      <c r="B115" s="181" t="s">
        <v>84</v>
      </c>
      <c r="C115" s="554">
        <f>'Office Major'!C125</f>
        <v>6</v>
      </c>
      <c r="D115" s="554">
        <f>'Office Major'!D125</f>
        <v>86.47</v>
      </c>
      <c r="E115" s="554">
        <f>'Office Major'!E125</f>
        <v>28996</v>
      </c>
      <c r="F115" s="554">
        <f>'Office Major'!F125</f>
        <v>8263860</v>
      </c>
      <c r="G115" s="554">
        <f>'Office Major'!G125</f>
        <v>1331000</v>
      </c>
      <c r="H115" s="554">
        <f>'Office Major'!H125</f>
        <v>18</v>
      </c>
      <c r="K115" s="426"/>
    </row>
    <row r="116" spans="1:11" s="425" customFormat="1" ht="17.100000000000001" customHeight="1" x14ac:dyDescent="0.25">
      <c r="A116" s="1270" t="s">
        <v>157</v>
      </c>
      <c r="B116" s="1271"/>
      <c r="C116" s="555">
        <f t="shared" ref="C116:H116" si="13">SUM(C113:C115)</f>
        <v>10</v>
      </c>
      <c r="D116" s="555">
        <f t="shared" si="13"/>
        <v>1417.22</v>
      </c>
      <c r="E116" s="555">
        <f t="shared" si="13"/>
        <v>1136916</v>
      </c>
      <c r="F116" s="555">
        <f t="shared" si="13"/>
        <v>285243860</v>
      </c>
      <c r="G116" s="555">
        <f t="shared" si="13"/>
        <v>394998000</v>
      </c>
      <c r="H116" s="555">
        <f t="shared" si="13"/>
        <v>1838</v>
      </c>
      <c r="K116" s="426"/>
    </row>
    <row r="117" spans="1:11" s="425" customFormat="1" ht="17.100000000000001" customHeight="1" x14ac:dyDescent="0.25">
      <c r="A117" s="556"/>
      <c r="B117" s="556"/>
      <c r="C117" s="556"/>
      <c r="D117" s="556"/>
      <c r="E117" s="556"/>
      <c r="F117" s="556"/>
      <c r="G117" s="556"/>
      <c r="H117" s="556"/>
      <c r="K117" s="426"/>
    </row>
    <row r="118" spans="1:11" s="425" customFormat="1" ht="17.100000000000001" customHeight="1" x14ac:dyDescent="0.25">
      <c r="A118" s="1255" t="s">
        <v>256</v>
      </c>
      <c r="B118" s="1255"/>
      <c r="C118" s="1255"/>
      <c r="D118" s="1255"/>
      <c r="E118" s="1255"/>
      <c r="F118" s="1255"/>
      <c r="G118" s="1255"/>
      <c r="H118" s="1255"/>
      <c r="K118" s="426"/>
    </row>
    <row r="119" spans="1:11" s="425" customFormat="1" ht="17.100000000000001" customHeight="1" x14ac:dyDescent="0.25">
      <c r="A119" s="1256" t="s">
        <v>2</v>
      </c>
      <c r="B119" s="1258" t="s">
        <v>3</v>
      </c>
      <c r="C119" s="1258" t="s">
        <v>4</v>
      </c>
      <c r="D119" s="72" t="s">
        <v>5</v>
      </c>
      <c r="E119" s="72" t="s">
        <v>6</v>
      </c>
      <c r="F119" s="72" t="s">
        <v>7</v>
      </c>
      <c r="G119" s="72" t="s">
        <v>8</v>
      </c>
      <c r="H119" s="72" t="s">
        <v>9</v>
      </c>
      <c r="K119" s="426"/>
    </row>
    <row r="120" spans="1:11" s="425" customFormat="1" ht="17.100000000000001" customHeight="1" x14ac:dyDescent="0.25">
      <c r="A120" s="1269"/>
      <c r="B120" s="1268"/>
      <c r="C120" s="1268"/>
      <c r="D120" s="73" t="s">
        <v>77</v>
      </c>
      <c r="E120" s="73" t="s">
        <v>78</v>
      </c>
      <c r="F120" s="73" t="s">
        <v>79</v>
      </c>
      <c r="G120" s="73" t="s">
        <v>79</v>
      </c>
      <c r="H120" s="73" t="s">
        <v>12</v>
      </c>
      <c r="K120" s="426"/>
    </row>
    <row r="121" spans="1:11" s="425" customFormat="1" ht="17.100000000000001" customHeight="1" x14ac:dyDescent="0.25">
      <c r="A121" s="181">
        <v>1</v>
      </c>
      <c r="B121" s="181" t="s">
        <v>396</v>
      </c>
      <c r="C121" s="181">
        <f>'Office Major'!C133</f>
        <v>1</v>
      </c>
      <c r="D121" s="181">
        <f>'Office Major'!D133</f>
        <v>195.7064</v>
      </c>
      <c r="E121" s="181">
        <f>'Office Major'!E133</f>
        <v>0</v>
      </c>
      <c r="F121" s="181">
        <f>'Office Major'!F133</f>
        <v>0</v>
      </c>
      <c r="G121" s="181">
        <f>'Office Major'!G133</f>
        <v>0</v>
      </c>
      <c r="H121" s="181">
        <f>'Office Major'!H133</f>
        <v>0</v>
      </c>
      <c r="K121" s="426"/>
    </row>
    <row r="122" spans="1:11" s="425" customFormat="1" ht="17.100000000000001" customHeight="1" x14ac:dyDescent="0.25">
      <c r="A122" s="181"/>
      <c r="B122" s="181"/>
      <c r="C122" s="554">
        <v>0</v>
      </c>
      <c r="D122" s="554">
        <v>0</v>
      </c>
      <c r="E122" s="554">
        <v>0</v>
      </c>
      <c r="F122" s="554">
        <v>0</v>
      </c>
      <c r="G122" s="554">
        <v>0</v>
      </c>
      <c r="H122" s="554">
        <v>0</v>
      </c>
      <c r="K122" s="426"/>
    </row>
    <row r="123" spans="1:11" s="425" customFormat="1" ht="17.100000000000001" customHeight="1" x14ac:dyDescent="0.25">
      <c r="A123" s="1270" t="s">
        <v>157</v>
      </c>
      <c r="B123" s="1271"/>
      <c r="C123" s="555">
        <f t="shared" ref="C123:H123" si="14">SUM(C121:C122)</f>
        <v>1</v>
      </c>
      <c r="D123" s="555">
        <f t="shared" si="14"/>
        <v>195.7064</v>
      </c>
      <c r="E123" s="555">
        <f t="shared" si="14"/>
        <v>0</v>
      </c>
      <c r="F123" s="555">
        <f t="shared" si="14"/>
        <v>0</v>
      </c>
      <c r="G123" s="555">
        <f t="shared" si="14"/>
        <v>0</v>
      </c>
      <c r="H123" s="555">
        <f t="shared" si="14"/>
        <v>0</v>
      </c>
      <c r="K123" s="426"/>
    </row>
    <row r="124" spans="1:11" s="425" customFormat="1" ht="17.100000000000001" customHeight="1" x14ac:dyDescent="0.25">
      <c r="A124" s="257"/>
      <c r="B124" s="536"/>
      <c r="C124" s="537"/>
      <c r="D124" s="538"/>
      <c r="E124" s="539"/>
      <c r="F124" s="539"/>
      <c r="G124" s="539"/>
      <c r="H124" s="540"/>
      <c r="K124" s="426"/>
    </row>
    <row r="125" spans="1:11" s="425" customFormat="1" ht="17.100000000000001" customHeight="1" x14ac:dyDescent="0.25">
      <c r="A125" s="1255" t="s">
        <v>257</v>
      </c>
      <c r="B125" s="1255"/>
      <c r="C125" s="1255"/>
      <c r="D125" s="1255"/>
      <c r="E125" s="1255"/>
      <c r="F125" s="1255"/>
      <c r="G125" s="1255"/>
      <c r="H125" s="1255"/>
      <c r="K125" s="426"/>
    </row>
    <row r="126" spans="1:11" s="425" customFormat="1" ht="17.100000000000001" customHeight="1" x14ac:dyDescent="0.25">
      <c r="A126" s="1256" t="s">
        <v>2</v>
      </c>
      <c r="B126" s="1258" t="s">
        <v>3</v>
      </c>
      <c r="C126" s="1258" t="s">
        <v>4</v>
      </c>
      <c r="D126" s="72" t="s">
        <v>5</v>
      </c>
      <c r="E126" s="72" t="s">
        <v>6</v>
      </c>
      <c r="F126" s="72" t="s">
        <v>7</v>
      </c>
      <c r="G126" s="72" t="s">
        <v>8</v>
      </c>
      <c r="H126" s="72" t="s">
        <v>9</v>
      </c>
      <c r="K126" s="426"/>
    </row>
    <row r="127" spans="1:11" s="425" customFormat="1" ht="17.100000000000001" customHeight="1" x14ac:dyDescent="0.25">
      <c r="A127" s="1257"/>
      <c r="B127" s="1259"/>
      <c r="C127" s="1268"/>
      <c r="D127" s="73" t="s">
        <v>77</v>
      </c>
      <c r="E127" s="73" t="s">
        <v>78</v>
      </c>
      <c r="F127" s="77" t="s">
        <v>79</v>
      </c>
      <c r="G127" s="77" t="s">
        <v>79</v>
      </c>
      <c r="H127" s="73" t="s">
        <v>12</v>
      </c>
      <c r="K127" s="426"/>
    </row>
    <row r="128" spans="1:11" s="425" customFormat="1" ht="17.100000000000001" customHeight="1" x14ac:dyDescent="0.25">
      <c r="A128" s="343">
        <v>1</v>
      </c>
      <c r="B128" s="340" t="s">
        <v>34</v>
      </c>
      <c r="C128" s="348">
        <f>'Office Major'!C186</f>
        <v>1</v>
      </c>
      <c r="D128" s="348">
        <f>'Office Major'!D186</f>
        <v>895.42</v>
      </c>
      <c r="E128" s="348">
        <f>'Office Major'!E186</f>
        <v>3859727.49</v>
      </c>
      <c r="F128" s="348">
        <f>'Office Major'!F186</f>
        <v>2701809243</v>
      </c>
      <c r="G128" s="348">
        <f>'Office Major'!G186</f>
        <v>213000000</v>
      </c>
      <c r="H128" s="348">
        <f>'Office Major'!H186</f>
        <v>168</v>
      </c>
      <c r="K128" s="426"/>
    </row>
    <row r="129" spans="1:17" s="425" customFormat="1" ht="17.100000000000001" customHeight="1" x14ac:dyDescent="0.25">
      <c r="A129" s="1274" t="s">
        <v>157</v>
      </c>
      <c r="B129" s="1275"/>
      <c r="C129" s="549">
        <f>SUM(C128:C128)</f>
        <v>1</v>
      </c>
      <c r="D129" s="549">
        <f t="shared" ref="D129:H129" si="15">SUM(D128:D128)</f>
        <v>895.42</v>
      </c>
      <c r="E129" s="549">
        <f t="shared" si="15"/>
        <v>3859727.49</v>
      </c>
      <c r="F129" s="549">
        <f t="shared" si="15"/>
        <v>2701809243</v>
      </c>
      <c r="G129" s="549">
        <f t="shared" si="15"/>
        <v>213000000</v>
      </c>
      <c r="H129" s="549">
        <f t="shared" si="15"/>
        <v>168</v>
      </c>
      <c r="K129" s="426"/>
    </row>
    <row r="130" spans="1:17" s="425" customFormat="1" ht="17.100000000000001" customHeight="1" x14ac:dyDescent="0.25">
      <c r="A130" s="550"/>
      <c r="B130" s="550"/>
      <c r="C130" s="550"/>
      <c r="D130" s="550"/>
      <c r="E130" s="550"/>
      <c r="F130" s="550"/>
      <c r="G130" s="550"/>
      <c r="H130" s="550"/>
      <c r="K130" s="426"/>
    </row>
    <row r="131" spans="1:17" s="425" customFormat="1" ht="17.100000000000001" customHeight="1" x14ac:dyDescent="0.25">
      <c r="A131" s="550"/>
      <c r="B131" s="550"/>
      <c r="C131" s="550"/>
      <c r="D131" s="550"/>
      <c r="E131" s="550"/>
      <c r="F131" s="550"/>
      <c r="G131" s="550"/>
      <c r="H131" s="550"/>
      <c r="K131" s="426"/>
    </row>
    <row r="132" spans="1:17" s="425" customFormat="1" ht="17.100000000000001" customHeight="1" x14ac:dyDescent="0.25">
      <c r="A132" s="1276" t="s">
        <v>258</v>
      </c>
      <c r="B132" s="1276"/>
      <c r="C132" s="1276"/>
      <c r="D132" s="1276"/>
      <c r="E132" s="1276"/>
      <c r="F132" s="1276"/>
      <c r="G132" s="1276"/>
      <c r="H132" s="1276"/>
      <c r="K132" s="426"/>
    </row>
    <row r="133" spans="1:17" s="425" customFormat="1" ht="17.100000000000001" customHeight="1" x14ac:dyDescent="0.25">
      <c r="A133" s="1256" t="s">
        <v>2</v>
      </c>
      <c r="B133" s="1258" t="s">
        <v>3</v>
      </c>
      <c r="C133" s="1258" t="s">
        <v>4</v>
      </c>
      <c r="D133" s="76" t="s">
        <v>5</v>
      </c>
      <c r="E133" s="76" t="s">
        <v>6</v>
      </c>
      <c r="F133" s="76" t="s">
        <v>7</v>
      </c>
      <c r="G133" s="76" t="s">
        <v>8</v>
      </c>
      <c r="H133" s="76" t="s">
        <v>9</v>
      </c>
      <c r="K133" s="426"/>
    </row>
    <row r="134" spans="1:17" s="425" customFormat="1" ht="17.100000000000001" customHeight="1" x14ac:dyDescent="0.25">
      <c r="A134" s="1257"/>
      <c r="B134" s="1259"/>
      <c r="C134" s="1259"/>
      <c r="D134" s="77" t="s">
        <v>77</v>
      </c>
      <c r="E134" s="77" t="s">
        <v>78</v>
      </c>
      <c r="F134" s="77" t="s">
        <v>79</v>
      </c>
      <c r="G134" s="77" t="s">
        <v>79</v>
      </c>
      <c r="H134" s="77" t="s">
        <v>12</v>
      </c>
      <c r="K134" s="426"/>
    </row>
    <row r="135" spans="1:17" s="425" customFormat="1" ht="17.100000000000001" customHeight="1" x14ac:dyDescent="0.25">
      <c r="A135" s="311">
        <v>1</v>
      </c>
      <c r="B135" s="312" t="s">
        <v>33</v>
      </c>
      <c r="C135" s="339">
        <f>'Office Major'!C155</f>
        <v>1</v>
      </c>
      <c r="D135" s="339">
        <f>'Office Major'!D155</f>
        <v>1063.3499999999999</v>
      </c>
      <c r="E135" s="339">
        <f>'Office Major'!E155</f>
        <v>0</v>
      </c>
      <c r="F135" s="339">
        <f>'Office Major'!F155</f>
        <v>0</v>
      </c>
      <c r="G135" s="339">
        <f>'Office Major'!G155</f>
        <v>2126700</v>
      </c>
      <c r="H135" s="339">
        <f>'Office Major'!H155</f>
        <v>250</v>
      </c>
      <c r="K135" s="426"/>
    </row>
    <row r="136" spans="1:17" s="425" customFormat="1" ht="17.100000000000001" customHeight="1" x14ac:dyDescent="0.25">
      <c r="A136" s="311">
        <v>2</v>
      </c>
      <c r="B136" s="312" t="s">
        <v>34</v>
      </c>
      <c r="C136" s="339">
        <f>'Office Major'!C156+'Office Major'!C95</f>
        <v>9</v>
      </c>
      <c r="D136" s="339">
        <f>'Office Major'!D156+'Office Major'!D95</f>
        <v>3419.27</v>
      </c>
      <c r="E136" s="339">
        <f>'Office Major'!E156+'Office Major'!E95</f>
        <v>5170597.41</v>
      </c>
      <c r="F136" s="339">
        <f>'Office Major'!F156+'Office Major'!F95</f>
        <v>2625948457.5</v>
      </c>
      <c r="G136" s="339">
        <f>'Office Major'!G156+'Office Major'!G95</f>
        <v>413647778</v>
      </c>
      <c r="H136" s="339">
        <f>'Office Major'!H156+'Office Major'!H95</f>
        <v>500</v>
      </c>
      <c r="K136" s="426"/>
    </row>
    <row r="137" spans="1:17" s="425" customFormat="1" ht="17.100000000000001" customHeight="1" x14ac:dyDescent="0.25">
      <c r="A137" s="1274" t="s">
        <v>157</v>
      </c>
      <c r="B137" s="1275"/>
      <c r="C137" s="548">
        <f>SUM(C135:C136)</f>
        <v>10</v>
      </c>
      <c r="D137" s="548">
        <f t="shared" ref="D137:H137" si="16">SUM(D135:D136)</f>
        <v>4482.62</v>
      </c>
      <c r="E137" s="548">
        <f t="shared" si="16"/>
        <v>5170597.41</v>
      </c>
      <c r="F137" s="548">
        <f t="shared" si="16"/>
        <v>2625948457.5</v>
      </c>
      <c r="G137" s="548">
        <f t="shared" si="16"/>
        <v>415774478</v>
      </c>
      <c r="H137" s="548">
        <f t="shared" si="16"/>
        <v>750</v>
      </c>
      <c r="K137" s="426"/>
    </row>
    <row r="138" spans="1:17" s="425" customFormat="1" ht="17.100000000000001" customHeight="1" x14ac:dyDescent="0.25">
      <c r="A138" s="550"/>
      <c r="B138" s="550"/>
      <c r="C138" s="550"/>
      <c r="D138" s="550"/>
      <c r="E138" s="550"/>
      <c r="F138" s="550"/>
      <c r="G138" s="550"/>
      <c r="H138" s="550"/>
      <c r="K138" s="426"/>
    </row>
    <row r="139" spans="1:17" s="425" customFormat="1" ht="17.100000000000001" customHeight="1" x14ac:dyDescent="0.25">
      <c r="A139" s="1255" t="s">
        <v>259</v>
      </c>
      <c r="B139" s="1255"/>
      <c r="C139" s="1255"/>
      <c r="D139" s="1255"/>
      <c r="E139" s="1255"/>
      <c r="F139" s="1255"/>
      <c r="G139" s="1255"/>
      <c r="H139" s="1255"/>
      <c r="K139" s="426"/>
    </row>
    <row r="140" spans="1:17" s="425" customFormat="1" ht="17.100000000000001" customHeight="1" x14ac:dyDescent="0.25">
      <c r="A140" s="1256" t="s">
        <v>2</v>
      </c>
      <c r="B140" s="1258" t="s">
        <v>3</v>
      </c>
      <c r="C140" s="1258" t="s">
        <v>4</v>
      </c>
      <c r="D140" s="72" t="s">
        <v>5</v>
      </c>
      <c r="E140" s="72" t="s">
        <v>6</v>
      </c>
      <c r="F140" s="72" t="s">
        <v>7</v>
      </c>
      <c r="G140" s="72" t="s">
        <v>8</v>
      </c>
      <c r="H140" s="72" t="s">
        <v>9</v>
      </c>
      <c r="K140" s="426"/>
    </row>
    <row r="141" spans="1:17" s="425" customFormat="1" ht="17.100000000000001" customHeight="1" x14ac:dyDescent="0.25">
      <c r="A141" s="1257"/>
      <c r="B141" s="1259"/>
      <c r="C141" s="1268"/>
      <c r="D141" s="73" t="s">
        <v>77</v>
      </c>
      <c r="E141" s="73" t="s">
        <v>78</v>
      </c>
      <c r="F141" s="532" t="s">
        <v>79</v>
      </c>
      <c r="G141" s="532" t="s">
        <v>79</v>
      </c>
      <c r="H141" s="73" t="s">
        <v>12</v>
      </c>
      <c r="K141" s="426"/>
    </row>
    <row r="142" spans="1:17" s="425" customFormat="1" ht="17.100000000000001" customHeight="1" x14ac:dyDescent="0.25">
      <c r="A142" s="885">
        <v>1</v>
      </c>
      <c r="B142" s="886" t="s">
        <v>34</v>
      </c>
      <c r="C142" s="887">
        <f>'Office Major'!C208</f>
        <v>6</v>
      </c>
      <c r="D142" s="887">
        <f>'Office Major'!D208</f>
        <v>2576</v>
      </c>
      <c r="E142" s="887">
        <f>'Office Major'!E208</f>
        <v>21164727.469999999</v>
      </c>
      <c r="F142" s="887">
        <f>'Office Major'!F208</f>
        <v>4232945494</v>
      </c>
      <c r="G142" s="887">
        <f>'Office Major'!G208</f>
        <v>1671601767</v>
      </c>
      <c r="H142" s="887">
        <f>'Office Major'!H208</f>
        <v>350</v>
      </c>
      <c r="K142" s="426"/>
    </row>
    <row r="143" spans="1:17" s="425" customFormat="1" ht="17.100000000000001" customHeight="1" x14ac:dyDescent="0.25">
      <c r="A143" s="885">
        <v>2</v>
      </c>
      <c r="B143" s="888" t="s">
        <v>47</v>
      </c>
      <c r="C143" s="887">
        <f>'Office Major'!C209</f>
        <v>1</v>
      </c>
      <c r="D143" s="887">
        <f>'Office Major'!D209</f>
        <v>4</v>
      </c>
      <c r="E143" s="887">
        <f>'Office Major'!E209</f>
        <v>0</v>
      </c>
      <c r="F143" s="887">
        <f>'Office Major'!F209</f>
        <v>0</v>
      </c>
      <c r="G143" s="887">
        <f>'Office Major'!G209</f>
        <v>23700</v>
      </c>
      <c r="H143" s="887">
        <f>'Office Major'!H209</f>
        <v>0</v>
      </c>
      <c r="K143" s="426"/>
    </row>
    <row r="144" spans="1:17" s="425" customFormat="1" ht="17.100000000000001" customHeight="1" x14ac:dyDescent="0.25">
      <c r="A144" s="885">
        <v>3</v>
      </c>
      <c r="B144" s="888" t="s">
        <v>35</v>
      </c>
      <c r="C144" s="887">
        <f>'Office Major'!C210</f>
        <v>1</v>
      </c>
      <c r="D144" s="887">
        <f>'Office Major'!D210</f>
        <v>10</v>
      </c>
      <c r="E144" s="887">
        <f>'Office Major'!E210</f>
        <v>0</v>
      </c>
      <c r="F144" s="887">
        <f>'Office Major'!F210</f>
        <v>0</v>
      </c>
      <c r="G144" s="887">
        <f>'Office Major'!G210</f>
        <v>0</v>
      </c>
      <c r="H144" s="887">
        <f>'Office Major'!H210</f>
        <v>0</v>
      </c>
      <c r="K144" s="426"/>
      <c r="L144" s="456"/>
      <c r="M144" s="456"/>
      <c r="N144" s="456"/>
      <c r="O144" s="456"/>
      <c r="P144" s="456"/>
      <c r="Q144" s="456"/>
    </row>
    <row r="145" spans="1:11" s="425" customFormat="1" ht="17.100000000000001" customHeight="1" x14ac:dyDescent="0.25">
      <c r="A145" s="1262" t="s">
        <v>157</v>
      </c>
      <c r="B145" s="1263"/>
      <c r="C145" s="72">
        <f>SUM(C142:C144)</f>
        <v>8</v>
      </c>
      <c r="D145" s="72">
        <f t="shared" ref="D145:H145" si="17">SUM(D142:D144)</f>
        <v>2590</v>
      </c>
      <c r="E145" s="72">
        <f t="shared" si="17"/>
        <v>21164727.469999999</v>
      </c>
      <c r="F145" s="72">
        <f t="shared" si="17"/>
        <v>4232945494</v>
      </c>
      <c r="G145" s="72">
        <f t="shared" si="17"/>
        <v>1671625467</v>
      </c>
      <c r="H145" s="72">
        <f t="shared" si="17"/>
        <v>350</v>
      </c>
      <c r="K145" s="426"/>
    </row>
    <row r="146" spans="1:11" s="425" customFormat="1" ht="17.100000000000001" customHeight="1" x14ac:dyDescent="0.25">
      <c r="A146" s="550"/>
      <c r="B146" s="550"/>
      <c r="C146" s="550"/>
      <c r="D146" s="550"/>
      <c r="E146" s="550"/>
      <c r="F146" s="550"/>
      <c r="G146" s="550"/>
      <c r="H146" s="550"/>
      <c r="K146" s="426"/>
    </row>
    <row r="147" spans="1:11" s="425" customFormat="1" ht="17.100000000000001" customHeight="1" x14ac:dyDescent="0.25">
      <c r="A147" s="1255" t="s">
        <v>261</v>
      </c>
      <c r="B147" s="1255"/>
      <c r="C147" s="1255"/>
      <c r="D147" s="1255"/>
      <c r="E147" s="1255"/>
      <c r="F147" s="1255"/>
      <c r="G147" s="1255"/>
      <c r="H147" s="1255"/>
      <c r="K147" s="426"/>
    </row>
    <row r="148" spans="1:11" s="425" customFormat="1" ht="17.100000000000001" customHeight="1" x14ac:dyDescent="0.25">
      <c r="A148" s="1256" t="s">
        <v>2</v>
      </c>
      <c r="B148" s="1258" t="s">
        <v>3</v>
      </c>
      <c r="C148" s="1258" t="s">
        <v>4</v>
      </c>
      <c r="D148" s="72" t="s">
        <v>5</v>
      </c>
      <c r="E148" s="72" t="s">
        <v>6</v>
      </c>
      <c r="F148" s="72" t="s">
        <v>7</v>
      </c>
      <c r="G148" s="72" t="s">
        <v>8</v>
      </c>
      <c r="H148" s="72" t="s">
        <v>9</v>
      </c>
      <c r="K148" s="426"/>
    </row>
    <row r="149" spans="1:11" s="425" customFormat="1" ht="17.100000000000001" customHeight="1" x14ac:dyDescent="0.25">
      <c r="A149" s="1257"/>
      <c r="B149" s="1259"/>
      <c r="C149" s="1268"/>
      <c r="D149" s="73" t="s">
        <v>77</v>
      </c>
      <c r="E149" s="73" t="s">
        <v>78</v>
      </c>
      <c r="F149" s="73" t="s">
        <v>79</v>
      </c>
      <c r="G149" s="73" t="s">
        <v>79</v>
      </c>
      <c r="H149" s="73" t="s">
        <v>12</v>
      </c>
      <c r="K149" s="426"/>
    </row>
    <row r="150" spans="1:11" s="425" customFormat="1" ht="17.100000000000001" customHeight="1" x14ac:dyDescent="0.25">
      <c r="A150" s="64">
        <v>1</v>
      </c>
      <c r="B150" s="297" t="s">
        <v>380</v>
      </c>
      <c r="C150" s="349">
        <f>'Office Major'!C175</f>
        <v>0</v>
      </c>
      <c r="D150" s="349">
        <f>'Office Major'!D175</f>
        <v>0</v>
      </c>
      <c r="E150" s="349">
        <f>'Office Major'!E175</f>
        <v>0</v>
      </c>
      <c r="F150" s="349">
        <f>'Office Major'!F175</f>
        <v>0</v>
      </c>
      <c r="G150" s="349">
        <f>'Office Major'!G175</f>
        <v>0</v>
      </c>
      <c r="H150" s="349">
        <f>'Office Major'!H175</f>
        <v>0</v>
      </c>
      <c r="K150" s="426"/>
    </row>
    <row r="151" spans="1:11" s="425" customFormat="1" ht="17.100000000000001" customHeight="1" x14ac:dyDescent="0.25">
      <c r="A151" s="64">
        <v>2</v>
      </c>
      <c r="B151" s="295" t="s">
        <v>172</v>
      </c>
      <c r="C151" s="349">
        <f>'Office Major'!C176</f>
        <v>3</v>
      </c>
      <c r="D151" s="349">
        <f>'Office Major'!D176</f>
        <v>1725.8225</v>
      </c>
      <c r="E151" s="349">
        <f>'Office Major'!E176</f>
        <v>188448</v>
      </c>
      <c r="F151" s="349">
        <f>'Office Major'!F176</f>
        <v>4051632000</v>
      </c>
      <c r="G151" s="349">
        <f>'Office Major'!G176</f>
        <v>185967000</v>
      </c>
      <c r="H151" s="349">
        <f>'Office Major'!H176</f>
        <v>29529</v>
      </c>
      <c r="K151" s="426"/>
    </row>
    <row r="152" spans="1:11" s="425" customFormat="1" ht="17.100000000000001" customHeight="1" x14ac:dyDescent="0.25">
      <c r="A152" s="64">
        <v>3</v>
      </c>
      <c r="B152" s="295" t="s">
        <v>173</v>
      </c>
      <c r="C152" s="349">
        <f>'Office Major'!C177</f>
        <v>0</v>
      </c>
      <c r="D152" s="349">
        <f>'Office Major'!D177</f>
        <v>0</v>
      </c>
      <c r="E152" s="349">
        <f>'Office Major'!E177</f>
        <v>428584</v>
      </c>
      <c r="F152" s="349">
        <f>'Office Major'!F177</f>
        <v>6857344000</v>
      </c>
      <c r="G152" s="349">
        <f>'Office Major'!G177</f>
        <v>8002667000</v>
      </c>
      <c r="H152" s="349">
        <f>'Office Major'!H177</f>
        <v>0</v>
      </c>
      <c r="K152" s="426"/>
    </row>
    <row r="153" spans="1:11" s="425" customFormat="1" ht="17.100000000000001" customHeight="1" x14ac:dyDescent="0.25">
      <c r="A153" s="64">
        <v>4</v>
      </c>
      <c r="B153" s="297" t="s">
        <v>92</v>
      </c>
      <c r="C153" s="349">
        <f>'Office Major'!C178</f>
        <v>0</v>
      </c>
      <c r="D153" s="349">
        <f>'Office Major'!D178</f>
        <v>0</v>
      </c>
      <c r="E153" s="349">
        <f>'Office Major'!E178</f>
        <v>516.21</v>
      </c>
      <c r="F153" s="349">
        <f>'Office Major'!F178</f>
        <v>31488810000</v>
      </c>
      <c r="G153" s="349">
        <f>'Office Major'!G178</f>
        <v>1974506000</v>
      </c>
      <c r="H153" s="349">
        <f>'Office Major'!H178</f>
        <v>0</v>
      </c>
      <c r="K153" s="426"/>
    </row>
    <row r="154" spans="1:11" s="425" customFormat="1" ht="17.100000000000001" customHeight="1" x14ac:dyDescent="0.25">
      <c r="A154" s="64">
        <v>5</v>
      </c>
      <c r="B154" s="297" t="s">
        <v>14</v>
      </c>
      <c r="C154" s="349">
        <f>'Office Major'!C179</f>
        <v>0</v>
      </c>
      <c r="D154" s="349">
        <f>'Office Major'!D179</f>
        <v>0</v>
      </c>
      <c r="E154" s="349">
        <f>'Office Major'!E179</f>
        <v>0</v>
      </c>
      <c r="F154" s="349">
        <f>'Office Major'!F179</f>
        <v>0</v>
      </c>
      <c r="G154" s="349">
        <f>'Office Major'!G179</f>
        <v>0</v>
      </c>
      <c r="H154" s="349">
        <f>'Office Major'!H179</f>
        <v>0</v>
      </c>
      <c r="K154" s="426"/>
    </row>
    <row r="155" spans="1:11" s="425" customFormat="1" ht="17.100000000000001" customHeight="1" x14ac:dyDescent="0.25">
      <c r="A155" s="343">
        <v>6</v>
      </c>
      <c r="B155" s="297" t="s">
        <v>29</v>
      </c>
      <c r="C155" s="350">
        <f>'Office Major'!C8</f>
        <v>1</v>
      </c>
      <c r="D155" s="350">
        <f>'Office Major'!D8</f>
        <v>4.3636999999999997</v>
      </c>
      <c r="E155" s="350">
        <f>'Office Major'!E8</f>
        <v>0</v>
      </c>
      <c r="F155" s="350">
        <f>'Office Major'!F8</f>
        <v>0</v>
      </c>
      <c r="G155" s="350">
        <f>'Office Major'!G8</f>
        <v>10000</v>
      </c>
      <c r="H155" s="350">
        <f>'Office Major'!H8</f>
        <v>0</v>
      </c>
      <c r="K155" s="426"/>
    </row>
    <row r="156" spans="1:11" s="425" customFormat="1" ht="17.100000000000001" customHeight="1" x14ac:dyDescent="0.25">
      <c r="A156" s="1262" t="s">
        <v>157</v>
      </c>
      <c r="B156" s="1263"/>
      <c r="C156" s="533">
        <f>SUM(C150:C155)</f>
        <v>4</v>
      </c>
      <c r="D156" s="534">
        <f t="shared" ref="D156:H156" si="18">SUM(D150:D155)</f>
        <v>1730.1862000000001</v>
      </c>
      <c r="E156" s="533">
        <f t="shared" si="18"/>
        <v>617548.21</v>
      </c>
      <c r="F156" s="533">
        <f t="shared" si="18"/>
        <v>42397786000</v>
      </c>
      <c r="G156" s="535">
        <f t="shared" si="18"/>
        <v>10163150000</v>
      </c>
      <c r="H156" s="533">
        <f t="shared" si="18"/>
        <v>29529</v>
      </c>
      <c r="K156" s="426"/>
    </row>
    <row r="157" spans="1:11" s="425" customFormat="1" ht="17.100000000000001" customHeight="1" x14ac:dyDescent="0.25">
      <c r="A157" s="557"/>
      <c r="B157" s="557"/>
      <c r="C157" s="557"/>
      <c r="D157" s="557"/>
      <c r="E157" s="557"/>
      <c r="F157" s="557"/>
      <c r="G157" s="557"/>
      <c r="H157" s="557"/>
      <c r="K157" s="426"/>
    </row>
    <row r="158" spans="1:11" s="425" customFormat="1" ht="17.100000000000001" customHeight="1" x14ac:dyDescent="0.25">
      <c r="A158" s="1255" t="s">
        <v>263</v>
      </c>
      <c r="B158" s="1255"/>
      <c r="C158" s="1255"/>
      <c r="D158" s="1255"/>
      <c r="E158" s="1255"/>
      <c r="F158" s="1255"/>
      <c r="G158" s="1255"/>
      <c r="H158" s="1255"/>
      <c r="K158" s="426"/>
    </row>
    <row r="159" spans="1:11" s="425" customFormat="1" ht="17.100000000000001" customHeight="1" x14ac:dyDescent="0.25">
      <c r="A159" s="1256" t="s">
        <v>2</v>
      </c>
      <c r="B159" s="1258" t="s">
        <v>3</v>
      </c>
      <c r="C159" s="1258" t="s">
        <v>4</v>
      </c>
      <c r="D159" s="72" t="s">
        <v>5</v>
      </c>
      <c r="E159" s="72" t="s">
        <v>6</v>
      </c>
      <c r="F159" s="72" t="s">
        <v>7</v>
      </c>
      <c r="G159" s="72" t="s">
        <v>8</v>
      </c>
      <c r="H159" s="72" t="s">
        <v>9</v>
      </c>
      <c r="K159" s="426"/>
    </row>
    <row r="160" spans="1:11" s="425" customFormat="1" ht="17.100000000000001" customHeight="1" x14ac:dyDescent="0.25">
      <c r="A160" s="1257"/>
      <c r="B160" s="1259"/>
      <c r="C160" s="1259"/>
      <c r="D160" s="73" t="s">
        <v>77</v>
      </c>
      <c r="E160" s="73" t="s">
        <v>78</v>
      </c>
      <c r="F160" s="73" t="s">
        <v>79</v>
      </c>
      <c r="G160" s="73" t="s">
        <v>79</v>
      </c>
      <c r="H160" s="79" t="s">
        <v>12</v>
      </c>
      <c r="K160" s="426"/>
    </row>
    <row r="161" spans="1:11" s="425" customFormat="1" ht="17.100000000000001" customHeight="1" x14ac:dyDescent="0.25">
      <c r="A161" s="64">
        <v>1</v>
      </c>
      <c r="B161" s="64" t="s">
        <v>34</v>
      </c>
      <c r="C161" s="347">
        <f>'Office Major'!C168</f>
        <v>1</v>
      </c>
      <c r="D161" s="347">
        <f>'Office Major'!D168</f>
        <v>41.13</v>
      </c>
      <c r="E161" s="347">
        <f>'Office Major'!E168</f>
        <v>1602.82</v>
      </c>
      <c r="F161" s="347">
        <f>'Office Major'!F168</f>
        <v>0</v>
      </c>
      <c r="G161" s="347">
        <f>'Office Major'!G168</f>
        <v>60000</v>
      </c>
      <c r="H161" s="347">
        <f>'Office Major'!H168</f>
        <v>0</v>
      </c>
      <c r="K161" s="426"/>
    </row>
    <row r="162" spans="1:11" s="425" customFormat="1" ht="17.100000000000001" customHeight="1" x14ac:dyDescent="0.25">
      <c r="A162" s="64">
        <v>2</v>
      </c>
      <c r="B162" s="64" t="s">
        <v>16</v>
      </c>
      <c r="C162" s="347">
        <f>'Office Major'!C169</f>
        <v>3</v>
      </c>
      <c r="D162" s="347">
        <f>'Office Major'!D169</f>
        <v>229.03</v>
      </c>
      <c r="E162" s="347">
        <f>'Office Major'!E169</f>
        <v>27180.01</v>
      </c>
      <c r="F162" s="347">
        <f>'Office Major'!F169</f>
        <v>0</v>
      </c>
      <c r="G162" s="347">
        <f>'Office Major'!G169</f>
        <v>8630247</v>
      </c>
      <c r="H162" s="347">
        <f>'Office Major'!H169</f>
        <v>0</v>
      </c>
      <c r="K162" s="426"/>
    </row>
    <row r="163" spans="1:11" s="425" customFormat="1" ht="17.100000000000001" customHeight="1" x14ac:dyDescent="0.25">
      <c r="A163" s="1260" t="s">
        <v>157</v>
      </c>
      <c r="B163" s="1261"/>
      <c r="C163" s="551">
        <f t="shared" ref="C163:H163" si="19">SUM(C161:C162)</f>
        <v>4</v>
      </c>
      <c r="D163" s="552">
        <f t="shared" si="19"/>
        <v>270.16000000000003</v>
      </c>
      <c r="E163" s="553">
        <f t="shared" si="19"/>
        <v>28782.829999999998</v>
      </c>
      <c r="F163" s="553">
        <f t="shared" si="19"/>
        <v>0</v>
      </c>
      <c r="G163" s="553">
        <f t="shared" si="19"/>
        <v>8690247</v>
      </c>
      <c r="H163" s="551">
        <f t="shared" si="19"/>
        <v>0</v>
      </c>
      <c r="K163" s="426"/>
    </row>
    <row r="164" spans="1:11" s="425" customFormat="1" ht="17.100000000000001" customHeight="1" x14ac:dyDescent="0.25">
      <c r="A164" s="257"/>
      <c r="B164" s="257"/>
      <c r="C164" s="558"/>
      <c r="D164" s="558"/>
      <c r="E164" s="558"/>
      <c r="F164" s="558"/>
      <c r="G164" s="559"/>
      <c r="H164" s="558"/>
      <c r="K164" s="426"/>
    </row>
    <row r="165" spans="1:11" s="425" customFormat="1" ht="17.100000000000001" customHeight="1" x14ac:dyDescent="0.25">
      <c r="A165" s="1255" t="s">
        <v>264</v>
      </c>
      <c r="B165" s="1255"/>
      <c r="C165" s="1255"/>
      <c r="D165" s="1255"/>
      <c r="E165" s="1255"/>
      <c r="F165" s="1255"/>
      <c r="G165" s="1255"/>
      <c r="H165" s="1255"/>
      <c r="K165" s="426"/>
    </row>
    <row r="166" spans="1:11" s="425" customFormat="1" ht="17.100000000000001" customHeight="1" x14ac:dyDescent="0.25">
      <c r="A166" s="1256" t="s">
        <v>2</v>
      </c>
      <c r="B166" s="1258" t="s">
        <v>3</v>
      </c>
      <c r="C166" s="1258" t="s">
        <v>4</v>
      </c>
      <c r="D166" s="72" t="s">
        <v>5</v>
      </c>
      <c r="E166" s="72" t="s">
        <v>6</v>
      </c>
      <c r="F166" s="72" t="s">
        <v>7</v>
      </c>
      <c r="G166" s="72" t="s">
        <v>8</v>
      </c>
      <c r="H166" s="72" t="s">
        <v>9</v>
      </c>
      <c r="K166" s="426"/>
    </row>
    <row r="167" spans="1:11" s="425" customFormat="1" ht="17.100000000000001" customHeight="1" x14ac:dyDescent="0.25">
      <c r="A167" s="1257"/>
      <c r="B167" s="1259"/>
      <c r="C167" s="1268"/>
      <c r="D167" s="73" t="s">
        <v>77</v>
      </c>
      <c r="E167" s="73" t="s">
        <v>78</v>
      </c>
      <c r="F167" s="532" t="s">
        <v>79</v>
      </c>
      <c r="G167" s="532" t="s">
        <v>79</v>
      </c>
      <c r="H167" s="73" t="s">
        <v>12</v>
      </c>
      <c r="K167" s="426"/>
    </row>
    <row r="168" spans="1:11" s="425" customFormat="1" ht="17.100000000000001" customHeight="1" x14ac:dyDescent="0.25">
      <c r="A168" s="64">
        <v>1</v>
      </c>
      <c r="B168" s="64" t="s">
        <v>34</v>
      </c>
      <c r="C168" s="348">
        <f>'Office Major'!C199</f>
        <v>5</v>
      </c>
      <c r="D168" s="348">
        <f>'Office Major'!D199</f>
        <v>1124.01</v>
      </c>
      <c r="E168" s="348">
        <f>'Office Major'!E199</f>
        <v>13050820.210000001</v>
      </c>
      <c r="F168" s="348">
        <f>'Office Major'!F199</f>
        <v>8483033137</v>
      </c>
      <c r="G168" s="348">
        <f>'Office Major'!G199</f>
        <v>1077142000</v>
      </c>
      <c r="H168" s="348">
        <f>'Office Major'!H199</f>
        <v>960</v>
      </c>
      <c r="K168" s="426"/>
    </row>
    <row r="169" spans="1:11" s="425" customFormat="1" ht="17.100000000000001" customHeight="1" x14ac:dyDescent="0.25">
      <c r="A169" s="64">
        <v>2</v>
      </c>
      <c r="B169" s="64" t="s">
        <v>47</v>
      </c>
      <c r="C169" s="348">
        <f>'Office Major'!C200</f>
        <v>1</v>
      </c>
      <c r="D169" s="348">
        <f>'Office Major'!D200</f>
        <v>49.48</v>
      </c>
      <c r="E169" s="348">
        <f>'Office Major'!E200</f>
        <v>86292.55</v>
      </c>
      <c r="F169" s="348">
        <f>'Office Major'!F200</f>
        <v>119170011.59999999</v>
      </c>
      <c r="G169" s="348">
        <f>'Office Major'!G200</f>
        <v>10300000</v>
      </c>
      <c r="H169" s="348">
        <f>'Office Major'!H200</f>
        <v>185</v>
      </c>
      <c r="K169" s="426"/>
    </row>
    <row r="170" spans="1:11" s="425" customFormat="1" ht="17.100000000000001" customHeight="1" x14ac:dyDescent="0.25">
      <c r="A170" s="64">
        <v>3</v>
      </c>
      <c r="B170" s="64" t="s">
        <v>653</v>
      </c>
      <c r="C170" s="348">
        <f>'Office Major'!C201</f>
        <v>1</v>
      </c>
      <c r="D170" s="348">
        <f>'Office Major'!D201</f>
        <v>63</v>
      </c>
      <c r="E170" s="348">
        <f>'Office Major'!E201</f>
        <v>0</v>
      </c>
      <c r="F170" s="348">
        <f>'Office Major'!F201</f>
        <v>0</v>
      </c>
      <c r="G170" s="348">
        <f>'Office Major'!G201</f>
        <v>591773</v>
      </c>
      <c r="H170" s="348">
        <f>'Office Major'!H201</f>
        <v>0</v>
      </c>
      <c r="K170" s="426"/>
    </row>
    <row r="171" spans="1:11" s="425" customFormat="1" ht="17.100000000000001" customHeight="1" x14ac:dyDescent="0.25">
      <c r="A171" s="64">
        <v>4</v>
      </c>
      <c r="B171" s="64" t="s">
        <v>28</v>
      </c>
      <c r="C171" s="348">
        <f>'Office Major'!C202</f>
        <v>1</v>
      </c>
      <c r="D171" s="348">
        <f>'Office Major'!D202</f>
        <v>167.62</v>
      </c>
      <c r="E171" s="348">
        <f>'Office Major'!E202</f>
        <v>0</v>
      </c>
      <c r="F171" s="348">
        <f>'Office Major'!F202</f>
        <v>0</v>
      </c>
      <c r="G171" s="348">
        <f>'Office Major'!G202</f>
        <v>0</v>
      </c>
      <c r="H171" s="348">
        <f>'Office Major'!H202</f>
        <v>0</v>
      </c>
      <c r="K171" s="426"/>
    </row>
    <row r="172" spans="1:11" s="425" customFormat="1" ht="17.100000000000001" customHeight="1" x14ac:dyDescent="0.25">
      <c r="A172" s="1266" t="s">
        <v>157</v>
      </c>
      <c r="B172" s="1267"/>
      <c r="C172" s="533">
        <f>SUM(C168:C171)</f>
        <v>8</v>
      </c>
      <c r="D172" s="533">
        <f t="shared" ref="D172:H172" si="20">SUM(D168:D171)</f>
        <v>1404.1100000000001</v>
      </c>
      <c r="E172" s="533">
        <f t="shared" si="20"/>
        <v>13137112.760000002</v>
      </c>
      <c r="F172" s="533">
        <f t="shared" si="20"/>
        <v>8602203148.6000004</v>
      </c>
      <c r="G172" s="533">
        <f t="shared" si="20"/>
        <v>1088033773</v>
      </c>
      <c r="H172" s="533">
        <f t="shared" si="20"/>
        <v>1145</v>
      </c>
      <c r="K172" s="426"/>
    </row>
    <row r="173" spans="1:11" s="425" customFormat="1" ht="17.100000000000001" customHeight="1" x14ac:dyDescent="0.25">
      <c r="A173" s="557"/>
      <c r="B173" s="557"/>
      <c r="C173" s="557"/>
      <c r="D173" s="557"/>
      <c r="E173" s="557"/>
      <c r="F173" s="557"/>
      <c r="G173" s="557"/>
      <c r="H173" s="557"/>
      <c r="K173" s="426"/>
    </row>
    <row r="174" spans="1:11" s="425" customFormat="1" ht="17.100000000000001" customHeight="1" x14ac:dyDescent="0.25">
      <c r="A174" s="1255" t="s">
        <v>265</v>
      </c>
      <c r="B174" s="1255"/>
      <c r="C174" s="1255"/>
      <c r="D174" s="1255"/>
      <c r="E174" s="1255"/>
      <c r="F174" s="1255"/>
      <c r="G174" s="1255"/>
      <c r="H174" s="1255"/>
      <c r="K174" s="426"/>
    </row>
    <row r="175" spans="1:11" s="425" customFormat="1" ht="17.100000000000001" customHeight="1" x14ac:dyDescent="0.25">
      <c r="A175" s="1256" t="s">
        <v>2</v>
      </c>
      <c r="B175" s="1258" t="s">
        <v>3</v>
      </c>
      <c r="C175" s="1258" t="s">
        <v>4</v>
      </c>
      <c r="D175" s="72" t="s">
        <v>5</v>
      </c>
      <c r="E175" s="72" t="s">
        <v>6</v>
      </c>
      <c r="F175" s="72" t="s">
        <v>7</v>
      </c>
      <c r="G175" s="72" t="s">
        <v>8</v>
      </c>
      <c r="H175" s="72" t="s">
        <v>9</v>
      </c>
      <c r="K175" s="426"/>
    </row>
    <row r="176" spans="1:11" s="425" customFormat="1" ht="17.100000000000001" customHeight="1" x14ac:dyDescent="0.25">
      <c r="A176" s="1257"/>
      <c r="B176" s="1259"/>
      <c r="C176" s="1259"/>
      <c r="D176" s="73" t="s">
        <v>77</v>
      </c>
      <c r="E176" s="73" t="s">
        <v>78</v>
      </c>
      <c r="F176" s="532" t="s">
        <v>79</v>
      </c>
      <c r="G176" s="532" t="s">
        <v>79</v>
      </c>
      <c r="H176" s="73" t="s">
        <v>12</v>
      </c>
      <c r="K176" s="426"/>
    </row>
    <row r="177" spans="1:11" s="425" customFormat="1" ht="17.100000000000001" customHeight="1" x14ac:dyDescent="0.25">
      <c r="A177" s="64">
        <v>1</v>
      </c>
      <c r="B177" s="297" t="s">
        <v>129</v>
      </c>
      <c r="C177" s="343">
        <f>'Office Major'!C216</f>
        <v>5</v>
      </c>
      <c r="D177" s="343">
        <f>'Office Major'!D216</f>
        <v>24.76</v>
      </c>
      <c r="E177" s="343">
        <f>'Office Major'!E216</f>
        <v>0</v>
      </c>
      <c r="F177" s="343">
        <f>'Office Major'!F216</f>
        <v>0</v>
      </c>
      <c r="G177" s="343">
        <f>'Office Major'!G216</f>
        <v>150000</v>
      </c>
      <c r="H177" s="343">
        <f>'Office Major'!H216</f>
        <v>0</v>
      </c>
      <c r="K177" s="426"/>
    </row>
    <row r="178" spans="1:11" s="425" customFormat="1" ht="17.100000000000001" customHeight="1" x14ac:dyDescent="0.25">
      <c r="A178" s="1262" t="s">
        <v>157</v>
      </c>
      <c r="B178" s="1263"/>
      <c r="C178" s="533">
        <f t="shared" ref="C178:H178" si="21">SUM(C177:C177)</f>
        <v>5</v>
      </c>
      <c r="D178" s="560">
        <f t="shared" si="21"/>
        <v>24.76</v>
      </c>
      <c r="E178" s="533">
        <f t="shared" si="21"/>
        <v>0</v>
      </c>
      <c r="F178" s="533">
        <f t="shared" si="21"/>
        <v>0</v>
      </c>
      <c r="G178" s="535">
        <f t="shared" si="21"/>
        <v>150000</v>
      </c>
      <c r="H178" s="533">
        <f t="shared" si="21"/>
        <v>0</v>
      </c>
      <c r="K178" s="426"/>
    </row>
    <row r="179" spans="1:11" s="425" customFormat="1" ht="17.100000000000001" customHeight="1" x14ac:dyDescent="0.25">
      <c r="A179" s="257"/>
      <c r="B179" s="257"/>
      <c r="C179" s="558"/>
      <c r="D179" s="558"/>
      <c r="E179" s="558"/>
      <c r="F179" s="558"/>
      <c r="G179" s="559"/>
      <c r="H179" s="558"/>
      <c r="K179" s="426"/>
    </row>
    <row r="180" spans="1:11" s="425" customFormat="1" ht="17.100000000000001" customHeight="1" x14ac:dyDescent="0.25">
      <c r="A180" s="1255" t="s">
        <v>266</v>
      </c>
      <c r="B180" s="1255"/>
      <c r="C180" s="1255"/>
      <c r="D180" s="1255"/>
      <c r="E180" s="1255"/>
      <c r="F180" s="1255"/>
      <c r="G180" s="1255"/>
      <c r="H180" s="1255"/>
      <c r="K180" s="426"/>
    </row>
    <row r="181" spans="1:11" s="425" customFormat="1" ht="17.100000000000001" customHeight="1" x14ac:dyDescent="0.25">
      <c r="A181" s="1256" t="s">
        <v>2</v>
      </c>
      <c r="B181" s="1258" t="s">
        <v>3</v>
      </c>
      <c r="C181" s="1258" t="s">
        <v>4</v>
      </c>
      <c r="D181" s="72" t="s">
        <v>5</v>
      </c>
      <c r="E181" s="72" t="s">
        <v>6</v>
      </c>
      <c r="F181" s="72" t="s">
        <v>7</v>
      </c>
      <c r="G181" s="72" t="s">
        <v>8</v>
      </c>
      <c r="H181" s="72" t="s">
        <v>9</v>
      </c>
      <c r="K181" s="426"/>
    </row>
    <row r="182" spans="1:11" s="425" customFormat="1" ht="17.100000000000001" customHeight="1" x14ac:dyDescent="0.25">
      <c r="A182" s="1257"/>
      <c r="B182" s="1259"/>
      <c r="C182" s="1259"/>
      <c r="D182" s="79" t="s">
        <v>77</v>
      </c>
      <c r="E182" s="79" t="s">
        <v>78</v>
      </c>
      <c r="F182" s="79" t="s">
        <v>79</v>
      </c>
      <c r="G182" s="79" t="s">
        <v>79</v>
      </c>
      <c r="H182" s="79" t="s">
        <v>12</v>
      </c>
      <c r="K182" s="426"/>
    </row>
    <row r="183" spans="1:11" s="425" customFormat="1" ht="17.100000000000001" customHeight="1" x14ac:dyDescent="0.25">
      <c r="A183" s="64">
        <v>1</v>
      </c>
      <c r="B183" s="64" t="s">
        <v>17</v>
      </c>
      <c r="C183" s="344">
        <f>'Office Major'!C222</f>
        <v>0</v>
      </c>
      <c r="D183" s="344">
        <f>'Office Major'!D222</f>
        <v>0</v>
      </c>
      <c r="E183" s="344">
        <f>'Office Major'!E222</f>
        <v>96981.95</v>
      </c>
      <c r="F183" s="344">
        <f>'Office Major'!F222</f>
        <v>2085111925</v>
      </c>
      <c r="G183" s="344">
        <f>'Office Major'!G222</f>
        <v>1426975558</v>
      </c>
      <c r="H183" s="344">
        <f>'Office Major'!H222</f>
        <v>0</v>
      </c>
      <c r="K183" s="426"/>
    </row>
    <row r="184" spans="1:11" s="425" customFormat="1" ht="17.100000000000001" customHeight="1" x14ac:dyDescent="0.25">
      <c r="A184" s="64">
        <v>2</v>
      </c>
      <c r="B184" s="222" t="s">
        <v>18</v>
      </c>
      <c r="C184" s="344">
        <f>'Office Major'!C223</f>
        <v>1</v>
      </c>
      <c r="D184" s="344">
        <f>'Office Major'!D223</f>
        <v>3620</v>
      </c>
      <c r="E184" s="344">
        <f>'Office Major'!E223</f>
        <v>198525.57</v>
      </c>
      <c r="F184" s="344">
        <f>'Office Major'!F223</f>
        <v>3176409120</v>
      </c>
      <c r="G184" s="344">
        <f>'Office Major'!G223</f>
        <v>2633148059</v>
      </c>
      <c r="H184" s="344">
        <f>'Office Major'!H223</f>
        <v>2170</v>
      </c>
      <c r="K184" s="426"/>
    </row>
    <row r="185" spans="1:11" s="425" customFormat="1" ht="17.100000000000001" customHeight="1" x14ac:dyDescent="0.25">
      <c r="A185" s="64">
        <v>3</v>
      </c>
      <c r="B185" s="64" t="s">
        <v>380</v>
      </c>
      <c r="C185" s="344">
        <f>'Office Major'!C224</f>
        <v>0</v>
      </c>
      <c r="D185" s="344">
        <f>'Office Major'!D224</f>
        <v>0</v>
      </c>
      <c r="E185" s="344">
        <f>'Office Major'!E224</f>
        <v>0</v>
      </c>
      <c r="F185" s="344">
        <f>'Office Major'!F224</f>
        <v>0</v>
      </c>
      <c r="G185" s="344">
        <f>'Office Major'!G224</f>
        <v>0</v>
      </c>
      <c r="H185" s="344">
        <f>'Office Major'!H224</f>
        <v>0</v>
      </c>
      <c r="K185" s="426"/>
    </row>
    <row r="186" spans="1:11" s="425" customFormat="1" ht="17.100000000000001" customHeight="1" x14ac:dyDescent="0.25">
      <c r="A186" s="64">
        <v>4</v>
      </c>
      <c r="B186" s="64" t="s">
        <v>92</v>
      </c>
      <c r="C186" s="344">
        <f>'Office Major'!C225</f>
        <v>0</v>
      </c>
      <c r="D186" s="344">
        <f>'Office Major'!D225</f>
        <v>0</v>
      </c>
      <c r="E186" s="344">
        <f>'Office Major'!E225</f>
        <v>73.81</v>
      </c>
      <c r="F186" s="344">
        <f>'Office Major'!F225</f>
        <v>4502410000</v>
      </c>
      <c r="G186" s="344">
        <f>'Office Major'!G225</f>
        <v>256843276</v>
      </c>
      <c r="H186" s="344">
        <f>'Office Major'!H225</f>
        <v>0</v>
      </c>
      <c r="K186" s="426"/>
    </row>
    <row r="187" spans="1:11" s="425" customFormat="1" ht="17.100000000000001" customHeight="1" x14ac:dyDescent="0.25">
      <c r="A187" s="64">
        <v>5</v>
      </c>
      <c r="B187" s="64" t="s">
        <v>41</v>
      </c>
      <c r="C187" s="344">
        <f>'Office Major'!C226</f>
        <v>1</v>
      </c>
      <c r="D187" s="344">
        <f>'Office Major'!D226</f>
        <v>1370.37</v>
      </c>
      <c r="E187" s="344">
        <f>'Office Major'!E226</f>
        <v>1260662.1000000001</v>
      </c>
      <c r="F187" s="344">
        <f>'Office Major'!F226</f>
        <v>2647390410</v>
      </c>
      <c r="G187" s="344">
        <f>'Office Major'!G226</f>
        <v>1448881476</v>
      </c>
      <c r="H187" s="344">
        <f>'Office Major'!H226</f>
        <v>980</v>
      </c>
      <c r="K187" s="426"/>
    </row>
    <row r="188" spans="1:11" s="425" customFormat="1" ht="17.100000000000001" customHeight="1" x14ac:dyDescent="0.25">
      <c r="A188" s="64">
        <v>6</v>
      </c>
      <c r="B188" s="529" t="s">
        <v>395</v>
      </c>
      <c r="C188" s="344">
        <f>'Office Major'!C227</f>
        <v>1</v>
      </c>
      <c r="D188" s="344">
        <f>'Office Major'!D227</f>
        <v>123.2</v>
      </c>
      <c r="E188" s="344">
        <f>'Office Major'!E227</f>
        <v>0</v>
      </c>
      <c r="F188" s="344">
        <f>'Office Major'!F227</f>
        <v>0</v>
      </c>
      <c r="G188" s="344">
        <f>'Office Major'!G227</f>
        <v>123200</v>
      </c>
      <c r="H188" s="344">
        <f>'Office Major'!H227</f>
        <v>1</v>
      </c>
      <c r="K188" s="426"/>
    </row>
    <row r="189" spans="1:11" s="425" customFormat="1" ht="17.100000000000001" customHeight="1" x14ac:dyDescent="0.25">
      <c r="A189" s="64">
        <v>7</v>
      </c>
      <c r="B189" s="64" t="s">
        <v>14</v>
      </c>
      <c r="C189" s="344">
        <f>'Office Major'!C228</f>
        <v>0</v>
      </c>
      <c r="D189" s="344">
        <f>'Office Major'!D228</f>
        <v>0</v>
      </c>
      <c r="E189" s="344">
        <f>'Office Major'!E228</f>
        <v>0</v>
      </c>
      <c r="F189" s="344">
        <f>'Office Major'!F228</f>
        <v>0</v>
      </c>
      <c r="G189" s="344">
        <f>'Office Major'!G228</f>
        <v>0</v>
      </c>
      <c r="H189" s="344">
        <f>'Office Major'!H228</f>
        <v>0</v>
      </c>
      <c r="K189" s="426"/>
    </row>
    <row r="190" spans="1:11" s="425" customFormat="1" ht="17.100000000000001" customHeight="1" x14ac:dyDescent="0.25">
      <c r="A190" s="64">
        <v>8</v>
      </c>
      <c r="B190" s="530" t="s">
        <v>47</v>
      </c>
      <c r="C190" s="344">
        <f>'Office Major'!C229</f>
        <v>1</v>
      </c>
      <c r="D190" s="344">
        <f>'Office Major'!D229</f>
        <v>112.5</v>
      </c>
      <c r="E190" s="344">
        <f>'Office Major'!E229</f>
        <v>0</v>
      </c>
      <c r="F190" s="344">
        <f>'Office Major'!F229</f>
        <v>0</v>
      </c>
      <c r="G190" s="344">
        <f>'Office Major'!G229</f>
        <v>225000</v>
      </c>
      <c r="H190" s="344">
        <f>'Office Major'!H229</f>
        <v>1</v>
      </c>
      <c r="K190" s="426"/>
    </row>
    <row r="191" spans="1:11" s="425" customFormat="1" ht="17.100000000000001" customHeight="1" x14ac:dyDescent="0.25">
      <c r="A191" s="64">
        <v>9</v>
      </c>
      <c r="B191" s="295" t="s">
        <v>396</v>
      </c>
      <c r="C191" s="344">
        <f>'Office Major'!C230</f>
        <v>2</v>
      </c>
      <c r="D191" s="344">
        <f>'Office Major'!D230</f>
        <v>918.27</v>
      </c>
      <c r="E191" s="344">
        <f>'Office Major'!E230</f>
        <v>1943047</v>
      </c>
      <c r="F191" s="344">
        <f>'Office Major'!F230</f>
        <v>1360132900</v>
      </c>
      <c r="G191" s="344">
        <f>'Office Major'!G230</f>
        <v>119959940</v>
      </c>
      <c r="H191" s="344">
        <f>'Office Major'!H230</f>
        <v>165</v>
      </c>
      <c r="K191" s="426"/>
    </row>
    <row r="192" spans="1:11" s="425" customFormat="1" ht="17.100000000000001" customHeight="1" x14ac:dyDescent="0.25">
      <c r="A192" s="64">
        <v>10</v>
      </c>
      <c r="B192" s="530" t="s">
        <v>32</v>
      </c>
      <c r="C192" s="344">
        <f>'Office Major'!C231</f>
        <v>0</v>
      </c>
      <c r="D192" s="344">
        <f>'Office Major'!D231</f>
        <v>0</v>
      </c>
      <c r="E192" s="344">
        <f>'Office Major'!E231</f>
        <v>0</v>
      </c>
      <c r="F192" s="344">
        <f>'Office Major'!F231</f>
        <v>0</v>
      </c>
      <c r="G192" s="344">
        <f>'Office Major'!G231</f>
        <v>0</v>
      </c>
      <c r="H192" s="344">
        <f>'Office Major'!H231</f>
        <v>0</v>
      </c>
      <c r="K192" s="426"/>
    </row>
    <row r="193" spans="1:11" s="425" customFormat="1" ht="17.100000000000001" customHeight="1" x14ac:dyDescent="0.25">
      <c r="A193" s="64">
        <v>11</v>
      </c>
      <c r="B193" s="530" t="s">
        <v>42</v>
      </c>
      <c r="C193" s="344">
        <f>'Office Major'!C232</f>
        <v>0</v>
      </c>
      <c r="D193" s="344">
        <f>'Office Major'!D232</f>
        <v>0</v>
      </c>
      <c r="E193" s="344">
        <f>'Office Major'!E232</f>
        <v>0</v>
      </c>
      <c r="F193" s="344">
        <f>'Office Major'!F232</f>
        <v>0</v>
      </c>
      <c r="G193" s="344">
        <f>'Office Major'!G232</f>
        <v>0</v>
      </c>
      <c r="H193" s="344">
        <f>'Office Major'!H232</f>
        <v>0</v>
      </c>
      <c r="K193" s="426"/>
    </row>
    <row r="194" spans="1:11" s="425" customFormat="1" ht="17.100000000000001" customHeight="1" x14ac:dyDescent="0.25">
      <c r="A194" s="1260" t="s">
        <v>157</v>
      </c>
      <c r="B194" s="1261"/>
      <c r="C194" s="533">
        <f>SUM(C183:C193)</f>
        <v>6</v>
      </c>
      <c r="D194" s="560">
        <f t="shared" ref="D194:H194" si="22">SUM(D183:D193)</f>
        <v>6144.34</v>
      </c>
      <c r="E194" s="535">
        <f t="shared" si="22"/>
        <v>3499290.43</v>
      </c>
      <c r="F194" s="534">
        <f t="shared" si="22"/>
        <v>13771454355</v>
      </c>
      <c r="G194" s="535">
        <f t="shared" si="22"/>
        <v>5886156509</v>
      </c>
      <c r="H194" s="533">
        <f t="shared" si="22"/>
        <v>3317</v>
      </c>
      <c r="K194" s="426"/>
    </row>
    <row r="195" spans="1:11" ht="20.25" customHeight="1" x14ac:dyDescent="0.25">
      <c r="A195" s="161"/>
      <c r="B195" s="161"/>
      <c r="C195" s="161"/>
      <c r="D195" s="161"/>
      <c r="E195" s="162"/>
      <c r="F195" s="161"/>
      <c r="G195" s="161"/>
      <c r="H195" s="161"/>
    </row>
    <row r="196" spans="1:11" ht="33" x14ac:dyDescent="0.25">
      <c r="A196" s="1265" t="s">
        <v>267</v>
      </c>
      <c r="B196" s="1265"/>
      <c r="C196" s="1265"/>
      <c r="D196" s="1265"/>
      <c r="E196" s="1265"/>
      <c r="F196" s="1265"/>
      <c r="G196" s="1265"/>
      <c r="H196" s="1265"/>
    </row>
    <row r="197" spans="1:11" ht="22.5" x14ac:dyDescent="0.25">
      <c r="A197" s="1294" t="s">
        <v>268</v>
      </c>
      <c r="B197" s="1294"/>
      <c r="C197" s="1294"/>
      <c r="D197" s="1294"/>
      <c r="E197" s="1294"/>
      <c r="F197" s="1294"/>
      <c r="G197" s="1294"/>
      <c r="H197" s="1294"/>
    </row>
    <row r="198" spans="1:11" ht="20.25" x14ac:dyDescent="0.25">
      <c r="A198" s="1264" t="str">
        <f>A3</f>
        <v>Financial Year 2022-23</v>
      </c>
      <c r="B198" s="1264"/>
      <c r="C198" s="1264"/>
      <c r="D198" s="1264"/>
      <c r="E198" s="1264"/>
      <c r="F198" s="1264"/>
      <c r="G198" s="1264"/>
      <c r="H198" s="1264"/>
    </row>
    <row r="200" spans="1:11" s="425" customFormat="1" ht="17.100000000000001" customHeight="1" x14ac:dyDescent="0.25">
      <c r="A200" s="1251" t="s">
        <v>2</v>
      </c>
      <c r="B200" s="1253" t="s">
        <v>269</v>
      </c>
      <c r="C200" s="1253" t="s">
        <v>4</v>
      </c>
      <c r="D200" s="351" t="s">
        <v>5</v>
      </c>
      <c r="E200" s="351" t="s">
        <v>6</v>
      </c>
      <c r="F200" s="351" t="s">
        <v>7</v>
      </c>
      <c r="G200" s="351" t="s">
        <v>8</v>
      </c>
      <c r="H200" s="351" t="s">
        <v>9</v>
      </c>
    </row>
    <row r="201" spans="1:11" s="425" customFormat="1" ht="17.100000000000001" customHeight="1" x14ac:dyDescent="0.25">
      <c r="A201" s="1252"/>
      <c r="B201" s="1254"/>
      <c r="C201" s="1254"/>
      <c r="D201" s="352" t="s">
        <v>77</v>
      </c>
      <c r="E201" s="352" t="s">
        <v>78</v>
      </c>
      <c r="F201" s="531" t="s">
        <v>79</v>
      </c>
      <c r="G201" s="531" t="s">
        <v>79</v>
      </c>
      <c r="H201" s="352" t="s">
        <v>12</v>
      </c>
    </row>
    <row r="202" spans="1:11" s="425" customFormat="1" ht="17.100000000000001" customHeight="1" x14ac:dyDescent="0.25">
      <c r="A202" s="831">
        <v>1</v>
      </c>
      <c r="B202" s="832" t="s">
        <v>239</v>
      </c>
      <c r="C202" s="831">
        <f t="shared" ref="C202:H202" si="23">C17</f>
        <v>21</v>
      </c>
      <c r="D202" s="833">
        <f t="shared" si="23"/>
        <v>1936.0099999999998</v>
      </c>
      <c r="E202" s="833">
        <f t="shared" si="23"/>
        <v>3042701.39</v>
      </c>
      <c r="F202" s="833">
        <f t="shared" si="23"/>
        <v>11826612321.6</v>
      </c>
      <c r="G202" s="831">
        <f t="shared" si="23"/>
        <v>1151120819</v>
      </c>
      <c r="H202" s="831">
        <f t="shared" si="23"/>
        <v>534</v>
      </c>
      <c r="J202" s="425">
        <f>G202*0.02</f>
        <v>23022416.379999999</v>
      </c>
      <c r="K202" s="425">
        <f>J202/100000</f>
        <v>230.22416379999999</v>
      </c>
    </row>
    <row r="203" spans="1:11" s="425" customFormat="1" ht="17.100000000000001" customHeight="1" x14ac:dyDescent="0.25">
      <c r="A203" s="834">
        <v>2</v>
      </c>
      <c r="B203" s="832" t="s">
        <v>270</v>
      </c>
      <c r="C203" s="834">
        <f t="shared" ref="C203:H203" si="24">C24</f>
        <v>0</v>
      </c>
      <c r="D203" s="835">
        <f t="shared" si="24"/>
        <v>0</v>
      </c>
      <c r="E203" s="835">
        <f t="shared" si="24"/>
        <v>0</v>
      </c>
      <c r="F203" s="835">
        <f t="shared" si="24"/>
        <v>0</v>
      </c>
      <c r="G203" s="834">
        <f t="shared" si="24"/>
        <v>0</v>
      </c>
      <c r="H203" s="834">
        <f t="shared" si="24"/>
        <v>0</v>
      </c>
      <c r="J203" s="425">
        <f t="shared" ref="J203:J225" si="25">G203*0.02</f>
        <v>0</v>
      </c>
      <c r="K203" s="425">
        <f t="shared" ref="K203:K225" si="26">J203/100000</f>
        <v>0</v>
      </c>
    </row>
    <row r="204" spans="1:11" s="425" customFormat="1" ht="17.100000000000001" customHeight="1" x14ac:dyDescent="0.25">
      <c r="A204" s="831">
        <v>3</v>
      </c>
      <c r="B204" s="836" t="s">
        <v>241</v>
      </c>
      <c r="C204" s="834">
        <f t="shared" ref="C204:H204" si="27">C31</f>
        <v>2</v>
      </c>
      <c r="D204" s="835">
        <f t="shared" si="27"/>
        <v>84.717999999999989</v>
      </c>
      <c r="E204" s="835">
        <f t="shared" si="27"/>
        <v>1394745.73</v>
      </c>
      <c r="F204" s="835">
        <f t="shared" si="27"/>
        <v>989975911</v>
      </c>
      <c r="G204" s="834">
        <f t="shared" si="27"/>
        <v>112398000</v>
      </c>
      <c r="H204" s="834">
        <f t="shared" si="27"/>
        <v>320</v>
      </c>
      <c r="J204" s="425">
        <f t="shared" si="25"/>
        <v>2247960</v>
      </c>
      <c r="K204" s="425">
        <f t="shared" si="26"/>
        <v>22.479600000000001</v>
      </c>
    </row>
    <row r="205" spans="1:11" s="425" customFormat="1" ht="17.100000000000001" customHeight="1" x14ac:dyDescent="0.25">
      <c r="A205" s="834">
        <v>4</v>
      </c>
      <c r="B205" s="837" t="s">
        <v>242</v>
      </c>
      <c r="C205" s="838">
        <f t="shared" ref="C205:H205" si="28">C39</f>
        <v>16</v>
      </c>
      <c r="D205" s="835">
        <f t="shared" si="28"/>
        <v>11926.36</v>
      </c>
      <c r="E205" s="835">
        <f t="shared" si="28"/>
        <v>7351244.6500000004</v>
      </c>
      <c r="F205" s="835">
        <f t="shared" si="28"/>
        <v>14664232422.68</v>
      </c>
      <c r="G205" s="834">
        <f t="shared" si="28"/>
        <v>1178962306</v>
      </c>
      <c r="H205" s="834">
        <f t="shared" si="28"/>
        <v>170</v>
      </c>
      <c r="J205" s="425">
        <f t="shared" si="25"/>
        <v>23579246.120000001</v>
      </c>
      <c r="K205" s="425">
        <f t="shared" si="26"/>
        <v>235.79246120000002</v>
      </c>
    </row>
    <row r="206" spans="1:11" s="425" customFormat="1" ht="17.100000000000001" customHeight="1" x14ac:dyDescent="0.25">
      <c r="A206" s="831">
        <v>5</v>
      </c>
      <c r="B206" s="837" t="s">
        <v>244</v>
      </c>
      <c r="C206" s="839">
        <f t="shared" ref="C206:H206" si="29">C54</f>
        <v>11</v>
      </c>
      <c r="D206" s="833">
        <f t="shared" si="29"/>
        <v>3364.6220000000003</v>
      </c>
      <c r="E206" s="833">
        <f t="shared" si="29"/>
        <v>10395224.940000001</v>
      </c>
      <c r="F206" s="833">
        <f t="shared" si="29"/>
        <v>43079487948</v>
      </c>
      <c r="G206" s="831">
        <f t="shared" si="29"/>
        <v>15051759234</v>
      </c>
      <c r="H206" s="831">
        <f t="shared" si="29"/>
        <v>4700</v>
      </c>
      <c r="J206" s="425">
        <f t="shared" si="25"/>
        <v>301035184.68000001</v>
      </c>
      <c r="K206" s="425">
        <f t="shared" si="26"/>
        <v>3010.3518468000002</v>
      </c>
    </row>
    <row r="207" spans="1:11" s="425" customFormat="1" ht="17.100000000000001" customHeight="1" x14ac:dyDescent="0.25">
      <c r="A207" s="834">
        <v>6</v>
      </c>
      <c r="B207" s="837" t="s">
        <v>245</v>
      </c>
      <c r="C207" s="839">
        <f t="shared" ref="C207:H207" si="30">C61</f>
        <v>3</v>
      </c>
      <c r="D207" s="833">
        <f t="shared" si="30"/>
        <v>2357.25</v>
      </c>
      <c r="E207" s="833">
        <f t="shared" si="30"/>
        <v>3022886.66</v>
      </c>
      <c r="F207" s="833">
        <f t="shared" si="30"/>
        <v>5441195988</v>
      </c>
      <c r="G207" s="831">
        <f t="shared" si="30"/>
        <v>406263837</v>
      </c>
      <c r="H207" s="831">
        <f t="shared" si="30"/>
        <v>230</v>
      </c>
      <c r="J207" s="425">
        <f t="shared" si="25"/>
        <v>8125276.7400000002</v>
      </c>
      <c r="K207" s="425">
        <f t="shared" si="26"/>
        <v>81.252767399999996</v>
      </c>
    </row>
    <row r="208" spans="1:11" s="425" customFormat="1" ht="17.100000000000001" customHeight="1" x14ac:dyDescent="0.25">
      <c r="A208" s="831">
        <v>7</v>
      </c>
      <c r="B208" s="837" t="s">
        <v>246</v>
      </c>
      <c r="C208" s="840">
        <f t="shared" ref="C208:H208" si="31">C67</f>
        <v>1</v>
      </c>
      <c r="D208" s="835">
        <f t="shared" si="31"/>
        <v>1516.8</v>
      </c>
      <c r="E208" s="835">
        <f t="shared" si="31"/>
        <v>997817.69</v>
      </c>
      <c r="F208" s="835">
        <f t="shared" si="31"/>
        <v>748363267.5</v>
      </c>
      <c r="G208" s="841">
        <f t="shared" si="31"/>
        <v>97305349</v>
      </c>
      <c r="H208" s="841">
        <f t="shared" si="31"/>
        <v>150</v>
      </c>
      <c r="J208" s="425">
        <f t="shared" si="25"/>
        <v>1946106.98</v>
      </c>
      <c r="K208" s="425">
        <f t="shared" si="26"/>
        <v>19.461069800000001</v>
      </c>
    </row>
    <row r="209" spans="1:11" s="425" customFormat="1" ht="17.100000000000001" customHeight="1" x14ac:dyDescent="0.25">
      <c r="A209" s="834">
        <v>8</v>
      </c>
      <c r="B209" s="837" t="s">
        <v>247</v>
      </c>
      <c r="C209" s="840">
        <f t="shared" ref="C209:H209" si="32">C73</f>
        <v>11</v>
      </c>
      <c r="D209" s="835">
        <f t="shared" si="32"/>
        <v>5824.5120000000006</v>
      </c>
      <c r="E209" s="835">
        <f t="shared" si="32"/>
        <v>37136074.879999995</v>
      </c>
      <c r="F209" s="835">
        <f t="shared" si="32"/>
        <v>26672773516</v>
      </c>
      <c r="G209" s="841">
        <f t="shared" si="32"/>
        <v>2880297449</v>
      </c>
      <c r="H209" s="841">
        <f t="shared" si="32"/>
        <v>2415</v>
      </c>
      <c r="J209" s="425">
        <f t="shared" si="25"/>
        <v>57605948.980000004</v>
      </c>
      <c r="K209" s="425">
        <f t="shared" si="26"/>
        <v>576.05948980000005</v>
      </c>
    </row>
    <row r="210" spans="1:11" s="425" customFormat="1" ht="17.100000000000001" customHeight="1" x14ac:dyDescent="0.25">
      <c r="A210" s="831">
        <v>9</v>
      </c>
      <c r="B210" s="837" t="s">
        <v>248</v>
      </c>
      <c r="C210" s="842">
        <f t="shared" ref="C210:H210" si="33">C79</f>
        <v>1</v>
      </c>
      <c r="D210" s="842">
        <f t="shared" si="33"/>
        <v>5</v>
      </c>
      <c r="E210" s="842">
        <f t="shared" si="33"/>
        <v>0</v>
      </c>
      <c r="F210" s="842">
        <f t="shared" si="33"/>
        <v>0</v>
      </c>
      <c r="G210" s="842">
        <f t="shared" si="33"/>
        <v>0</v>
      </c>
      <c r="H210" s="842">
        <f t="shared" si="33"/>
        <v>0</v>
      </c>
      <c r="J210" s="425">
        <f t="shared" si="25"/>
        <v>0</v>
      </c>
      <c r="K210" s="425">
        <f t="shared" si="26"/>
        <v>0</v>
      </c>
    </row>
    <row r="211" spans="1:11" s="425" customFormat="1" ht="17.100000000000001" customHeight="1" x14ac:dyDescent="0.25">
      <c r="A211" s="834">
        <v>10</v>
      </c>
      <c r="B211" s="867" t="s">
        <v>249</v>
      </c>
      <c r="C211" s="839">
        <f t="shared" ref="C211:H211" si="34">C85</f>
        <v>1</v>
      </c>
      <c r="D211" s="833">
        <f t="shared" si="34"/>
        <v>5</v>
      </c>
      <c r="E211" s="833">
        <f t="shared" si="34"/>
        <v>0</v>
      </c>
      <c r="F211" s="833">
        <f t="shared" si="34"/>
        <v>0</v>
      </c>
      <c r="G211" s="831">
        <f t="shared" si="34"/>
        <v>848200</v>
      </c>
      <c r="H211" s="831">
        <f t="shared" si="34"/>
        <v>0</v>
      </c>
      <c r="J211" s="425">
        <f t="shared" si="25"/>
        <v>16964</v>
      </c>
      <c r="K211" s="425">
        <f t="shared" si="26"/>
        <v>0.16964000000000001</v>
      </c>
    </row>
    <row r="212" spans="1:11" s="425" customFormat="1" ht="17.100000000000001" customHeight="1" x14ac:dyDescent="0.25">
      <c r="A212" s="866">
        <v>11</v>
      </c>
      <c r="B212" s="837" t="s">
        <v>256</v>
      </c>
      <c r="C212" s="870">
        <f>C123</f>
        <v>1</v>
      </c>
      <c r="D212" s="870">
        <f t="shared" ref="D212:H212" si="35">D123</f>
        <v>195.7064</v>
      </c>
      <c r="E212" s="870">
        <f t="shared" si="35"/>
        <v>0</v>
      </c>
      <c r="F212" s="870">
        <f t="shared" si="35"/>
        <v>0</v>
      </c>
      <c r="G212" s="870">
        <f t="shared" si="35"/>
        <v>0</v>
      </c>
      <c r="H212" s="870">
        <f t="shared" si="35"/>
        <v>0</v>
      </c>
      <c r="J212" s="425">
        <f t="shared" si="25"/>
        <v>0</v>
      </c>
      <c r="K212" s="425">
        <f t="shared" si="26"/>
        <v>0</v>
      </c>
    </row>
    <row r="213" spans="1:11" s="425" customFormat="1" ht="17.100000000000001" customHeight="1" x14ac:dyDescent="0.25">
      <c r="A213" s="834">
        <v>12</v>
      </c>
      <c r="B213" s="832" t="s">
        <v>251</v>
      </c>
      <c r="C213" s="868">
        <f t="shared" ref="C213:H213" si="36">C95</f>
        <v>7</v>
      </c>
      <c r="D213" s="869">
        <f t="shared" si="36"/>
        <v>728.44</v>
      </c>
      <c r="E213" s="869">
        <f t="shared" si="36"/>
        <v>4343676.08</v>
      </c>
      <c r="F213" s="869">
        <f t="shared" si="36"/>
        <v>3463949330</v>
      </c>
      <c r="G213" s="868">
        <f t="shared" si="36"/>
        <v>346669133.10000002</v>
      </c>
      <c r="H213" s="868">
        <f t="shared" si="36"/>
        <v>297</v>
      </c>
      <c r="J213" s="425">
        <f t="shared" si="25"/>
        <v>6933382.6620000005</v>
      </c>
      <c r="K213" s="425">
        <f t="shared" si="26"/>
        <v>69.333826620000011</v>
      </c>
    </row>
    <row r="214" spans="1:11" s="425" customFormat="1" ht="17.100000000000001" customHeight="1" x14ac:dyDescent="0.25">
      <c r="A214" s="831">
        <v>13</v>
      </c>
      <c r="B214" s="832" t="s">
        <v>271</v>
      </c>
      <c r="C214" s="834">
        <f t="shared" ref="C214:H214" si="37">C102</f>
        <v>12</v>
      </c>
      <c r="D214" s="835">
        <f t="shared" si="37"/>
        <v>2599.9850000000001</v>
      </c>
      <c r="E214" s="835">
        <f t="shared" si="37"/>
        <v>3632842.95</v>
      </c>
      <c r="F214" s="835">
        <f t="shared" si="37"/>
        <v>2360235198</v>
      </c>
      <c r="G214" s="834">
        <f t="shared" si="37"/>
        <v>279186050</v>
      </c>
      <c r="H214" s="834">
        <f t="shared" si="37"/>
        <v>395</v>
      </c>
      <c r="J214" s="425">
        <f t="shared" si="25"/>
        <v>5583721</v>
      </c>
      <c r="K214" s="425">
        <f t="shared" si="26"/>
        <v>55.837209999999999</v>
      </c>
    </row>
    <row r="215" spans="1:11" s="425" customFormat="1" ht="17.100000000000001" customHeight="1" x14ac:dyDescent="0.25">
      <c r="A215" s="834">
        <v>14</v>
      </c>
      <c r="B215" s="832" t="s">
        <v>254</v>
      </c>
      <c r="C215" s="831">
        <f t="shared" ref="C215:H215" si="38">C108</f>
        <v>5</v>
      </c>
      <c r="D215" s="833">
        <f t="shared" si="38"/>
        <v>1079</v>
      </c>
      <c r="E215" s="833">
        <f t="shared" si="38"/>
        <v>0</v>
      </c>
      <c r="F215" s="833">
        <f t="shared" si="38"/>
        <v>0</v>
      </c>
      <c r="G215" s="831">
        <f t="shared" si="38"/>
        <v>40000</v>
      </c>
      <c r="H215" s="831">
        <f t="shared" si="38"/>
        <v>0</v>
      </c>
      <c r="J215" s="425">
        <f t="shared" si="25"/>
        <v>800</v>
      </c>
      <c r="K215" s="425">
        <f t="shared" si="26"/>
        <v>8.0000000000000002E-3</v>
      </c>
    </row>
    <row r="216" spans="1:11" s="425" customFormat="1" ht="17.100000000000001" customHeight="1" x14ac:dyDescent="0.25">
      <c r="A216" s="831">
        <v>15</v>
      </c>
      <c r="B216" s="832" t="s">
        <v>255</v>
      </c>
      <c r="C216" s="834">
        <f t="shared" ref="C216:H216" si="39">C116</f>
        <v>10</v>
      </c>
      <c r="D216" s="835">
        <f t="shared" si="39"/>
        <v>1417.22</v>
      </c>
      <c r="E216" s="835">
        <f t="shared" si="39"/>
        <v>1136916</v>
      </c>
      <c r="F216" s="835">
        <f t="shared" si="39"/>
        <v>285243860</v>
      </c>
      <c r="G216" s="834">
        <f t="shared" si="39"/>
        <v>394998000</v>
      </c>
      <c r="H216" s="834">
        <f t="shared" si="39"/>
        <v>1838</v>
      </c>
      <c r="J216" s="425">
        <f t="shared" si="25"/>
        <v>7899960</v>
      </c>
      <c r="K216" s="425">
        <f t="shared" si="26"/>
        <v>78.999600000000001</v>
      </c>
    </row>
    <row r="217" spans="1:11" s="425" customFormat="1" ht="17.100000000000001" customHeight="1" x14ac:dyDescent="0.25">
      <c r="A217" s="834">
        <v>16</v>
      </c>
      <c r="B217" s="832" t="s">
        <v>273</v>
      </c>
      <c r="C217" s="841">
        <f t="shared" ref="C217:H217" si="40">C129</f>
        <v>1</v>
      </c>
      <c r="D217" s="835">
        <f t="shared" si="40"/>
        <v>895.42</v>
      </c>
      <c r="E217" s="835">
        <f t="shared" si="40"/>
        <v>3859727.49</v>
      </c>
      <c r="F217" s="835">
        <f t="shared" si="40"/>
        <v>2701809243</v>
      </c>
      <c r="G217" s="841">
        <f>G129</f>
        <v>213000000</v>
      </c>
      <c r="H217" s="841">
        <f t="shared" si="40"/>
        <v>168</v>
      </c>
      <c r="J217" s="425">
        <f t="shared" si="25"/>
        <v>4260000</v>
      </c>
      <c r="K217" s="425">
        <f t="shared" si="26"/>
        <v>42.6</v>
      </c>
    </row>
    <row r="218" spans="1:11" s="425" customFormat="1" ht="17.100000000000001" customHeight="1" x14ac:dyDescent="0.25">
      <c r="A218" s="831">
        <v>17</v>
      </c>
      <c r="B218" s="832" t="s">
        <v>258</v>
      </c>
      <c r="C218" s="831">
        <f t="shared" ref="C218:H218" si="41">C137</f>
        <v>10</v>
      </c>
      <c r="D218" s="833">
        <f t="shared" si="41"/>
        <v>4482.62</v>
      </c>
      <c r="E218" s="833">
        <f t="shared" si="41"/>
        <v>5170597.41</v>
      </c>
      <c r="F218" s="833">
        <f t="shared" si="41"/>
        <v>2625948457.5</v>
      </c>
      <c r="G218" s="831">
        <f t="shared" si="41"/>
        <v>415774478</v>
      </c>
      <c r="H218" s="831">
        <f t="shared" si="41"/>
        <v>750</v>
      </c>
      <c r="J218" s="425">
        <f t="shared" si="25"/>
        <v>8315489.5600000005</v>
      </c>
      <c r="K218" s="425">
        <f t="shared" si="26"/>
        <v>83.154895600000003</v>
      </c>
    </row>
    <row r="219" spans="1:11" s="425" customFormat="1" ht="17.100000000000001" customHeight="1" x14ac:dyDescent="0.25">
      <c r="A219" s="834">
        <v>18</v>
      </c>
      <c r="B219" s="832" t="s">
        <v>259</v>
      </c>
      <c r="C219" s="831">
        <f>C145</f>
        <v>8</v>
      </c>
      <c r="D219" s="833">
        <f t="shared" ref="D219:H219" si="42">D145</f>
        <v>2590</v>
      </c>
      <c r="E219" s="833">
        <f t="shared" si="42"/>
        <v>21164727.469999999</v>
      </c>
      <c r="F219" s="833">
        <f t="shared" si="42"/>
        <v>4232945494</v>
      </c>
      <c r="G219" s="831">
        <f t="shared" si="42"/>
        <v>1671625467</v>
      </c>
      <c r="H219" s="831">
        <f t="shared" si="42"/>
        <v>350</v>
      </c>
      <c r="J219" s="425">
        <f t="shared" si="25"/>
        <v>33432509.34</v>
      </c>
      <c r="K219" s="425">
        <f t="shared" si="26"/>
        <v>334.32509340000001</v>
      </c>
    </row>
    <row r="220" spans="1:11" s="425" customFormat="1" ht="17.100000000000001" customHeight="1" x14ac:dyDescent="0.25">
      <c r="A220" s="831">
        <v>19</v>
      </c>
      <c r="B220" s="832" t="s">
        <v>274</v>
      </c>
      <c r="C220" s="831">
        <f t="shared" ref="C220:H220" si="43">C156</f>
        <v>4</v>
      </c>
      <c r="D220" s="833">
        <f t="shared" si="43"/>
        <v>1730.1862000000001</v>
      </c>
      <c r="E220" s="833">
        <f t="shared" si="43"/>
        <v>617548.21</v>
      </c>
      <c r="F220" s="833">
        <f t="shared" si="43"/>
        <v>42397786000</v>
      </c>
      <c r="G220" s="831">
        <f t="shared" si="43"/>
        <v>10163150000</v>
      </c>
      <c r="H220" s="831">
        <f t="shared" si="43"/>
        <v>29529</v>
      </c>
      <c r="J220" s="425">
        <f t="shared" si="25"/>
        <v>203263000</v>
      </c>
      <c r="K220" s="425">
        <f t="shared" si="26"/>
        <v>2032.63</v>
      </c>
    </row>
    <row r="221" spans="1:11" s="425" customFormat="1" ht="17.100000000000001" customHeight="1" x14ac:dyDescent="0.25">
      <c r="A221" s="834">
        <v>20</v>
      </c>
      <c r="B221" s="843" t="s">
        <v>263</v>
      </c>
      <c r="C221" s="831">
        <f>C163</f>
        <v>4</v>
      </c>
      <c r="D221" s="833">
        <f t="shared" ref="D221:H221" si="44">D163</f>
        <v>270.16000000000003</v>
      </c>
      <c r="E221" s="833">
        <f t="shared" si="44"/>
        <v>28782.829999999998</v>
      </c>
      <c r="F221" s="833">
        <f t="shared" si="44"/>
        <v>0</v>
      </c>
      <c r="G221" s="831">
        <f t="shared" si="44"/>
        <v>8690247</v>
      </c>
      <c r="H221" s="831">
        <f t="shared" si="44"/>
        <v>0</v>
      </c>
      <c r="J221" s="425">
        <f t="shared" si="25"/>
        <v>173804.94</v>
      </c>
      <c r="K221" s="425">
        <f t="shared" si="26"/>
        <v>1.7380494</v>
      </c>
    </row>
    <row r="222" spans="1:11" s="425" customFormat="1" ht="17.100000000000001" customHeight="1" x14ac:dyDescent="0.25">
      <c r="A222" s="831">
        <v>21</v>
      </c>
      <c r="B222" s="844" t="s">
        <v>264</v>
      </c>
      <c r="C222" s="834">
        <f t="shared" ref="C222:H222" si="45">C172</f>
        <v>8</v>
      </c>
      <c r="D222" s="835">
        <f t="shared" si="45"/>
        <v>1404.1100000000001</v>
      </c>
      <c r="E222" s="835">
        <f t="shared" si="45"/>
        <v>13137112.760000002</v>
      </c>
      <c r="F222" s="835">
        <f t="shared" si="45"/>
        <v>8602203148.6000004</v>
      </c>
      <c r="G222" s="834">
        <f t="shared" si="45"/>
        <v>1088033773</v>
      </c>
      <c r="H222" s="834">
        <f t="shared" si="45"/>
        <v>1145</v>
      </c>
      <c r="J222" s="425">
        <f t="shared" si="25"/>
        <v>21760675.460000001</v>
      </c>
      <c r="K222" s="425">
        <f t="shared" si="26"/>
        <v>217.60675460000002</v>
      </c>
    </row>
    <row r="223" spans="1:11" s="425" customFormat="1" ht="17.100000000000001" customHeight="1" x14ac:dyDescent="0.25">
      <c r="A223" s="834">
        <v>22</v>
      </c>
      <c r="B223" s="832" t="s">
        <v>277</v>
      </c>
      <c r="C223" s="834">
        <f t="shared" ref="C223:H223" si="46">C178</f>
        <v>5</v>
      </c>
      <c r="D223" s="835">
        <f t="shared" si="46"/>
        <v>24.76</v>
      </c>
      <c r="E223" s="835">
        <f t="shared" si="46"/>
        <v>0</v>
      </c>
      <c r="F223" s="835">
        <f t="shared" si="46"/>
        <v>0</v>
      </c>
      <c r="G223" s="834">
        <f t="shared" si="46"/>
        <v>150000</v>
      </c>
      <c r="H223" s="834">
        <f t="shared" si="46"/>
        <v>0</v>
      </c>
      <c r="J223" s="425">
        <f t="shared" si="25"/>
        <v>3000</v>
      </c>
      <c r="K223" s="425">
        <f t="shared" si="26"/>
        <v>0.03</v>
      </c>
    </row>
    <row r="224" spans="1:11" s="425" customFormat="1" ht="17.100000000000001" customHeight="1" x14ac:dyDescent="0.25">
      <c r="A224" s="831">
        <v>23</v>
      </c>
      <c r="B224" s="832" t="s">
        <v>266</v>
      </c>
      <c r="C224" s="834">
        <f t="shared" ref="C224:H224" si="47">C194</f>
        <v>6</v>
      </c>
      <c r="D224" s="835">
        <f t="shared" si="47"/>
        <v>6144.34</v>
      </c>
      <c r="E224" s="835">
        <f>E194</f>
        <v>3499290.43</v>
      </c>
      <c r="F224" s="835">
        <f t="shared" si="47"/>
        <v>13771454355</v>
      </c>
      <c r="G224" s="834">
        <f t="shared" si="47"/>
        <v>5886156509</v>
      </c>
      <c r="H224" s="834">
        <f t="shared" si="47"/>
        <v>3317</v>
      </c>
      <c r="J224" s="425">
        <f t="shared" si="25"/>
        <v>117723130.18000001</v>
      </c>
      <c r="K224" s="425">
        <f t="shared" si="26"/>
        <v>1177.2313018</v>
      </c>
    </row>
    <row r="225" spans="1:11" s="425" customFormat="1" ht="17.100000000000001" customHeight="1" x14ac:dyDescent="0.25">
      <c r="A225" s="1292" t="s">
        <v>236</v>
      </c>
      <c r="B225" s="1293"/>
      <c r="C225" s="845">
        <f t="shared" ref="C225:H225" si="48">SUM(C202:C224)</f>
        <v>148</v>
      </c>
      <c r="D225" s="846">
        <f t="shared" si="48"/>
        <v>50582.219600000011</v>
      </c>
      <c r="E225" s="846">
        <f t="shared" si="48"/>
        <v>119931917.56999999</v>
      </c>
      <c r="F225" s="846">
        <f t="shared" si="48"/>
        <v>183864216460.88</v>
      </c>
      <c r="G225" s="845">
        <f t="shared" si="48"/>
        <v>41346428851.099998</v>
      </c>
      <c r="H225" s="845">
        <f t="shared" si="48"/>
        <v>46308</v>
      </c>
      <c r="J225" s="425">
        <f t="shared" si="25"/>
        <v>826928577.02199996</v>
      </c>
      <c r="K225" s="425">
        <f t="shared" si="26"/>
        <v>8269.2857702199999</v>
      </c>
    </row>
    <row r="227" spans="1:11" ht="15.75" x14ac:dyDescent="0.25">
      <c r="B227" s="163" t="s">
        <v>468</v>
      </c>
      <c r="C227" s="78">
        <f>'Major Minerals'!C250</f>
        <v>148</v>
      </c>
      <c r="D227" s="78">
        <f>'Major Minerals'!D250</f>
        <v>50582.219600000004</v>
      </c>
      <c r="E227" s="78">
        <f>'Major Minerals'!E250</f>
        <v>119931917.56999999</v>
      </c>
      <c r="F227" s="78">
        <f>'Major Minerals'!F250</f>
        <v>183864216460.88</v>
      </c>
      <c r="G227" s="78">
        <f>'Major Minerals'!G250</f>
        <v>41346428851.099998</v>
      </c>
      <c r="H227" s="78">
        <f>'Major Minerals'!H250</f>
        <v>46308</v>
      </c>
    </row>
    <row r="228" spans="1:11" ht="15.75" x14ac:dyDescent="0.25">
      <c r="B228" s="163" t="s">
        <v>469</v>
      </c>
      <c r="C228" s="58">
        <f>'Distt. Major Minerals'!C243</f>
        <v>148</v>
      </c>
      <c r="D228" s="78">
        <f>'Distt. Major Minerals'!D243</f>
        <v>50582.219600000004</v>
      </c>
      <c r="E228" s="78">
        <f>'Distt. Major Minerals'!E243</f>
        <v>119931917.56999999</v>
      </c>
      <c r="F228" s="78">
        <f>'Distt. Major Minerals'!F243</f>
        <v>183864216460.88</v>
      </c>
      <c r="G228" s="58">
        <f>'Distt. Major Minerals'!G243</f>
        <v>41346428851.099998</v>
      </c>
      <c r="H228" s="58">
        <f>'Distt. Major Minerals'!H243</f>
        <v>46308</v>
      </c>
    </row>
    <row r="229" spans="1:11" ht="15.75" x14ac:dyDescent="0.25">
      <c r="B229" s="163" t="s">
        <v>278</v>
      </c>
      <c r="C229" s="58">
        <f>'Office Major'!C271</f>
        <v>148</v>
      </c>
      <c r="D229" s="78">
        <f>'Office Major'!D271</f>
        <v>50582.219599999997</v>
      </c>
      <c r="E229" s="78">
        <f>'Office Major'!E271</f>
        <v>119931917.56999999</v>
      </c>
      <c r="F229" s="78">
        <f>'Office Major'!F271</f>
        <v>183864216460.88</v>
      </c>
      <c r="G229" s="58">
        <f>'Office Major'!G271</f>
        <v>41346428851.099998</v>
      </c>
      <c r="H229" s="58">
        <f>'Office Major'!H271</f>
        <v>46308</v>
      </c>
    </row>
    <row r="231" spans="1:11" ht="15.75" x14ac:dyDescent="0.25">
      <c r="C231" s="164">
        <f>C227-C225</f>
        <v>0</v>
      </c>
      <c r="D231" s="164">
        <f t="shared" ref="D231:H231" si="49">D227-D225</f>
        <v>0</v>
      </c>
      <c r="E231" s="164">
        <f t="shared" si="49"/>
        <v>0</v>
      </c>
      <c r="F231" s="164">
        <f t="shared" si="49"/>
        <v>0</v>
      </c>
      <c r="G231" s="164">
        <f t="shared" si="49"/>
        <v>0</v>
      </c>
      <c r="H231" s="164">
        <f t="shared" si="49"/>
        <v>0</v>
      </c>
    </row>
  </sheetData>
  <autoFilter ref="B1:B231"/>
  <mergeCells count="125">
    <mergeCell ref="A225:B225"/>
    <mergeCell ref="A85:B85"/>
    <mergeCell ref="A111:A112"/>
    <mergeCell ref="B111:B112"/>
    <mergeCell ref="C111:C112"/>
    <mergeCell ref="A116:B116"/>
    <mergeCell ref="A34:A35"/>
    <mergeCell ref="B34:B35"/>
    <mergeCell ref="A39:B39"/>
    <mergeCell ref="A54:B54"/>
    <mergeCell ref="A57:A58"/>
    <mergeCell ref="B57:B58"/>
    <mergeCell ref="A126:A127"/>
    <mergeCell ref="B126:B127"/>
    <mergeCell ref="C126:C127"/>
    <mergeCell ref="B166:B167"/>
    <mergeCell ref="A81:H81"/>
    <mergeCell ref="A197:H197"/>
    <mergeCell ref="A43:A44"/>
    <mergeCell ref="B64:B65"/>
    <mergeCell ref="A67:B67"/>
    <mergeCell ref="A70:A71"/>
    <mergeCell ref="B70:B71"/>
    <mergeCell ref="C70:C71"/>
    <mergeCell ref="A33:H33"/>
    <mergeCell ref="A42:H42"/>
    <mergeCell ref="B43:B44"/>
    <mergeCell ref="C43:C44"/>
    <mergeCell ref="C34:C35"/>
    <mergeCell ref="A61:B61"/>
    <mergeCell ref="A1:H1"/>
    <mergeCell ref="A2:H2"/>
    <mergeCell ref="A3:H3"/>
    <mergeCell ref="A5:H5"/>
    <mergeCell ref="A19:H19"/>
    <mergeCell ref="A6:A7"/>
    <mergeCell ref="B6:B7"/>
    <mergeCell ref="C6:C7"/>
    <mergeCell ref="A17:B17"/>
    <mergeCell ref="A20:A21"/>
    <mergeCell ref="B20:B21"/>
    <mergeCell ref="C20:C21"/>
    <mergeCell ref="A26:H26"/>
    <mergeCell ref="C57:C58"/>
    <mergeCell ref="A24:B24"/>
    <mergeCell ref="A27:A28"/>
    <mergeCell ref="B27:B28"/>
    <mergeCell ref="C27:C28"/>
    <mergeCell ref="A31:B31"/>
    <mergeCell ref="C64:C65"/>
    <mergeCell ref="A69:H69"/>
    <mergeCell ref="A87:H87"/>
    <mergeCell ref="A148:A149"/>
    <mergeCell ref="B148:B149"/>
    <mergeCell ref="C148:C149"/>
    <mergeCell ref="A56:H56"/>
    <mergeCell ref="A63:H63"/>
    <mergeCell ref="A64:A65"/>
    <mergeCell ref="A129:B129"/>
    <mergeCell ref="A73:B73"/>
    <mergeCell ref="A82:A83"/>
    <mergeCell ref="B82:B83"/>
    <mergeCell ref="C82:C83"/>
    <mergeCell ref="A140:A141"/>
    <mergeCell ref="B140:B141"/>
    <mergeCell ref="A102:B102"/>
    <mergeCell ref="A98:A99"/>
    <mergeCell ref="B98:B99"/>
    <mergeCell ref="B105:B106"/>
    <mergeCell ref="A105:A106"/>
    <mergeCell ref="A97:H97"/>
    <mergeCell ref="A104:H104"/>
    <mergeCell ref="A75:H75"/>
    <mergeCell ref="A76:A77"/>
    <mergeCell ref="B76:B77"/>
    <mergeCell ref="C76:C77"/>
    <mergeCell ref="A79:B79"/>
    <mergeCell ref="A88:A89"/>
    <mergeCell ref="B88:B89"/>
    <mergeCell ref="C88:C89"/>
    <mergeCell ref="C140:C141"/>
    <mergeCell ref="A137:B137"/>
    <mergeCell ref="A108:B108"/>
    <mergeCell ref="A132:H132"/>
    <mergeCell ref="A110:H110"/>
    <mergeCell ref="A125:H125"/>
    <mergeCell ref="A133:A134"/>
    <mergeCell ref="B133:B134"/>
    <mergeCell ref="C133:C134"/>
    <mergeCell ref="A139:H139"/>
    <mergeCell ref="C105:C106"/>
    <mergeCell ref="A156:B156"/>
    <mergeCell ref="A147:H147"/>
    <mergeCell ref="C98:C99"/>
    <mergeCell ref="A95:B95"/>
    <mergeCell ref="A145:B145"/>
    <mergeCell ref="A119:A120"/>
    <mergeCell ref="B119:B120"/>
    <mergeCell ref="C119:C120"/>
    <mergeCell ref="A123:B123"/>
    <mergeCell ref="A118:H118"/>
    <mergeCell ref="A200:A201"/>
    <mergeCell ref="B200:B201"/>
    <mergeCell ref="C200:C201"/>
    <mergeCell ref="A158:H158"/>
    <mergeCell ref="A159:A160"/>
    <mergeCell ref="B159:B160"/>
    <mergeCell ref="C159:C160"/>
    <mergeCell ref="A163:B163"/>
    <mergeCell ref="A178:B178"/>
    <mergeCell ref="A181:A182"/>
    <mergeCell ref="B181:B182"/>
    <mergeCell ref="C181:C182"/>
    <mergeCell ref="A194:B194"/>
    <mergeCell ref="A198:H198"/>
    <mergeCell ref="A165:H165"/>
    <mergeCell ref="A174:H174"/>
    <mergeCell ref="A180:H180"/>
    <mergeCell ref="A196:H196"/>
    <mergeCell ref="A166:A167"/>
    <mergeCell ref="B175:B176"/>
    <mergeCell ref="C175:C176"/>
    <mergeCell ref="A172:B172"/>
    <mergeCell ref="C166:C167"/>
    <mergeCell ref="A175:A176"/>
  </mergeCells>
  <pageMargins left="0.70866141732283472" right="0.70866141732283472" top="0.74803149606299213" bottom="0.74803149606299213" header="0.31496062992125984" footer="0.31496062992125984"/>
  <pageSetup scale="75" orientation="portrait" r:id="rId1"/>
  <rowBreaks count="1" manualBreakCount="1">
    <brk id="195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6"/>
  <sheetViews>
    <sheetView topLeftCell="A600" zoomScale="91" zoomScaleNormal="91" workbookViewId="0">
      <selection activeCell="G596" sqref="G596:G628"/>
    </sheetView>
  </sheetViews>
  <sheetFormatPr defaultColWidth="9.140625" defaultRowHeight="20.25" x14ac:dyDescent="0.3"/>
  <cols>
    <col min="1" max="1" width="6.7109375" style="127" customWidth="1"/>
    <col min="2" max="2" width="20.140625" style="127" customWidth="1"/>
    <col min="3" max="3" width="9.85546875" style="127" customWidth="1"/>
    <col min="4" max="4" width="14.140625" style="127" customWidth="1"/>
    <col min="5" max="5" width="17.42578125" style="127" customWidth="1"/>
    <col min="6" max="6" width="19" style="127" bestFit="1" customWidth="1"/>
    <col min="7" max="7" width="17.85546875" style="127" bestFit="1" customWidth="1"/>
    <col min="8" max="8" width="12.5703125" style="127" customWidth="1"/>
    <col min="9" max="9" width="25.7109375" style="165" customWidth="1"/>
    <col min="10" max="10" width="16.85546875" style="125" customWidth="1"/>
    <col min="11" max="11" width="22.85546875" style="127" customWidth="1"/>
    <col min="12" max="12" width="10" style="127" customWidth="1"/>
    <col min="13" max="13" width="8.7109375" style="127" customWidth="1"/>
    <col min="14" max="14" width="11.28515625" style="127" customWidth="1"/>
    <col min="15" max="15" width="13" style="127" customWidth="1"/>
    <col min="16" max="16" width="11.7109375" style="127" customWidth="1"/>
    <col min="17" max="17" width="9.28515625" style="127" customWidth="1"/>
    <col min="18" max="18" width="11" style="127" customWidth="1"/>
    <col min="19" max="16384" width="9.140625" style="127"/>
  </cols>
  <sheetData>
    <row r="1" spans="1:17" ht="30.75" x14ac:dyDescent="0.3">
      <c r="A1" s="1302" t="s">
        <v>179</v>
      </c>
      <c r="B1" s="1302"/>
      <c r="C1" s="1302"/>
      <c r="D1" s="1302"/>
      <c r="E1" s="1302"/>
      <c r="F1" s="1302"/>
      <c r="G1" s="1302"/>
      <c r="H1" s="1302"/>
    </row>
    <row r="2" spans="1:17" ht="25.5" x14ac:dyDescent="0.3">
      <c r="A2" s="1303" t="s">
        <v>279</v>
      </c>
      <c r="B2" s="1303"/>
      <c r="C2" s="1303"/>
      <c r="D2" s="1303"/>
      <c r="E2" s="1303"/>
      <c r="F2" s="1303"/>
      <c r="G2" s="1303"/>
      <c r="H2" s="1303"/>
    </row>
    <row r="3" spans="1:17" ht="22.5" x14ac:dyDescent="0.3">
      <c r="A3" s="1304" t="str">
        <f>Distt.Major!A198</f>
        <v>Financial Year 2022-23</v>
      </c>
      <c r="B3" s="1304"/>
      <c r="C3" s="1304"/>
      <c r="D3" s="1304"/>
      <c r="E3" s="1304"/>
      <c r="F3" s="1304"/>
      <c r="G3" s="1304"/>
      <c r="H3" s="1304"/>
    </row>
    <row r="4" spans="1:17" x14ac:dyDescent="0.3">
      <c r="A4" s="156"/>
      <c r="B4" s="156"/>
      <c r="C4" s="156"/>
      <c r="D4" s="156"/>
      <c r="E4" s="156"/>
      <c r="F4" s="156"/>
      <c r="G4" s="156"/>
      <c r="H4" s="156"/>
    </row>
    <row r="5" spans="1:17" ht="15.75" customHeight="1" x14ac:dyDescent="0.3">
      <c r="A5" s="1234" t="s">
        <v>239</v>
      </c>
      <c r="B5" s="1234"/>
      <c r="C5" s="1234"/>
      <c r="D5" s="1234"/>
      <c r="E5" s="1234"/>
      <c r="F5" s="1234"/>
      <c r="G5" s="1234"/>
      <c r="H5" s="1234"/>
      <c r="J5" s="358" t="s">
        <v>507</v>
      </c>
      <c r="K5" s="127">
        <f>'Office Minor'!C124</f>
        <v>55</v>
      </c>
      <c r="L5" s="127">
        <f>'Office Minor'!D124</f>
        <v>56.58</v>
      </c>
      <c r="M5" s="127">
        <f>'Office Minor'!E124</f>
        <v>414273</v>
      </c>
      <c r="N5" s="127">
        <f>'Office Minor'!F124</f>
        <v>80783235</v>
      </c>
      <c r="O5" s="127">
        <f>'Office Minor'!G124</f>
        <v>14499555</v>
      </c>
      <c r="P5" s="127">
        <f>'Office Minor'!H124</f>
        <v>104</v>
      </c>
    </row>
    <row r="6" spans="1:17" s="358" customFormat="1" ht="17.100000000000001" customHeight="1" x14ac:dyDescent="0.25">
      <c r="A6" s="1305" t="s">
        <v>181</v>
      </c>
      <c r="B6" s="1305" t="s">
        <v>3</v>
      </c>
      <c r="C6" s="1305" t="s">
        <v>4</v>
      </c>
      <c r="D6" s="903" t="s">
        <v>5</v>
      </c>
      <c r="E6" s="904" t="s">
        <v>6</v>
      </c>
      <c r="F6" s="905" t="s">
        <v>7</v>
      </c>
      <c r="G6" s="905" t="s">
        <v>8</v>
      </c>
      <c r="H6" s="904" t="s">
        <v>9</v>
      </c>
      <c r="I6" s="561"/>
      <c r="J6" s="366" t="s">
        <v>549</v>
      </c>
      <c r="K6" s="358">
        <f>K5-L11</f>
        <v>55</v>
      </c>
      <c r="L6" s="358">
        <f t="shared" ref="L6:P6" si="0">L5-M11</f>
        <v>56.58</v>
      </c>
      <c r="M6" s="358">
        <f>M5-N11</f>
        <v>414273</v>
      </c>
      <c r="N6" s="358">
        <f>N5-O11</f>
        <v>80783235</v>
      </c>
      <c r="O6" s="358">
        <f t="shared" si="0"/>
        <v>14499555</v>
      </c>
      <c r="P6" s="358">
        <f t="shared" si="0"/>
        <v>104</v>
      </c>
    </row>
    <row r="7" spans="1:17" s="358" customFormat="1" ht="17.100000000000001" customHeight="1" x14ac:dyDescent="0.25">
      <c r="A7" s="1306"/>
      <c r="B7" s="1306"/>
      <c r="C7" s="1306"/>
      <c r="D7" s="906" t="s">
        <v>77</v>
      </c>
      <c r="E7" s="907" t="s">
        <v>78</v>
      </c>
      <c r="F7" s="908" t="s">
        <v>79</v>
      </c>
      <c r="G7" s="908" t="s">
        <v>79</v>
      </c>
      <c r="H7" s="907" t="s">
        <v>12</v>
      </c>
      <c r="I7" s="561"/>
      <c r="J7" s="366"/>
    </row>
    <row r="8" spans="1:17" s="358" customFormat="1" ht="17.100000000000001" customHeight="1" x14ac:dyDescent="0.25">
      <c r="A8" s="339">
        <v>1</v>
      </c>
      <c r="B8" s="343" t="s">
        <v>61</v>
      </c>
      <c r="C8" s="738">
        <f>'Office Minor'!C25+'Office Minor'!C687+'Office Minor'!C122</f>
        <v>99</v>
      </c>
      <c r="D8" s="738">
        <f>'Office Minor'!D25+'Office Minor'!D687+'Office Minor'!D122</f>
        <v>163.44</v>
      </c>
      <c r="E8" s="738">
        <f>'Office Minor'!E25+'Office Minor'!E687+'Office Minor'!E122</f>
        <v>696006.28</v>
      </c>
      <c r="F8" s="738">
        <f>'Office Minor'!F25+'Office Minor'!F687+'Office Minor'!F122</f>
        <v>1286382790</v>
      </c>
      <c r="G8" s="738">
        <f>'Office Minor'!G25+'Office Minor'!G687+'Office Minor'!G122</f>
        <v>212757442</v>
      </c>
      <c r="H8" s="738">
        <f>'Office Minor'!H25+'Office Minor'!H687+'Office Minor'!H122</f>
        <v>725</v>
      </c>
      <c r="I8" s="561"/>
      <c r="J8" s="366">
        <f>F8/E8</f>
        <v>1848.2344584591965</v>
      </c>
    </row>
    <row r="9" spans="1:17" s="358" customFormat="1" ht="17.100000000000001" customHeight="1" x14ac:dyDescent="0.25">
      <c r="A9" s="339">
        <f t="shared" ref="A9:A17" si="1">+A8+1</f>
        <v>2</v>
      </c>
      <c r="B9" s="343" t="s">
        <v>57</v>
      </c>
      <c r="C9" s="738">
        <f>'Office Minor'!C26+'Office Minor'!C123+'Office Minor'!C688</f>
        <v>334</v>
      </c>
      <c r="D9" s="738">
        <f>'Office Minor'!D26+'Office Minor'!D123+'Office Minor'!D688</f>
        <v>479.98</v>
      </c>
      <c r="E9" s="738">
        <f>'Office Minor'!E26+'Office Minor'!E123+'Office Minor'!E688</f>
        <v>1524821.46</v>
      </c>
      <c r="F9" s="738">
        <f>'Office Minor'!F26+'Office Minor'!F123+'Office Minor'!F688</f>
        <v>3269058177</v>
      </c>
      <c r="G9" s="738">
        <f>'Office Minor'!G26+'Office Minor'!G123+'Office Minor'!G688</f>
        <v>599237351.98000002</v>
      </c>
      <c r="H9" s="738">
        <f>'Office Minor'!H26+'Office Minor'!H123+'Office Minor'!H688</f>
        <v>2147</v>
      </c>
      <c r="I9" s="561"/>
      <c r="J9" s="366">
        <f t="shared" ref="J9:J18" si="2">F9/E9</f>
        <v>2143.8957036976644</v>
      </c>
      <c r="K9" s="358" t="s">
        <v>518</v>
      </c>
      <c r="L9" s="358">
        <f>'Office Minor'!C688+'Office Minor'!C26</f>
        <v>314</v>
      </c>
      <c r="M9" s="358">
        <f>'Office Minor'!D688+'Office Minor'!D26</f>
        <v>439.25</v>
      </c>
      <c r="N9" s="358">
        <f>'Office Minor'!E688+'Office Minor'!E26</f>
        <v>1468301.46</v>
      </c>
      <c r="O9" s="358">
        <f>'Office Minor'!F688+'Office Minor'!F26</f>
        <v>3150366177</v>
      </c>
      <c r="P9" s="358">
        <f>'Office Minor'!G688+'Office Minor'!G26</f>
        <v>582846551.98000002</v>
      </c>
      <c r="Q9" s="358">
        <f>'Office Minor'!H688+'Office Minor'!H26</f>
        <v>2076</v>
      </c>
    </row>
    <row r="10" spans="1:17" s="358" customFormat="1" ht="17.100000000000001" customHeight="1" x14ac:dyDescent="0.25">
      <c r="A10" s="339">
        <v>3</v>
      </c>
      <c r="B10" s="343" t="s">
        <v>145</v>
      </c>
      <c r="C10" s="738">
        <f>'Office Minor'!C27+'Office Minor'!C124+'Office Minor'!C689</f>
        <v>304</v>
      </c>
      <c r="D10" s="738">
        <f>'Office Minor'!D27+'Office Minor'!D124+'Office Minor'!D689</f>
        <v>325.10999999999996</v>
      </c>
      <c r="E10" s="738">
        <f>'Office Minor'!E27+'Office Minor'!E124+'Office Minor'!E689</f>
        <v>2834687.34</v>
      </c>
      <c r="F10" s="738">
        <f>'Office Minor'!F27+'Office Minor'!F124+'Office Minor'!F689</f>
        <v>552764005.70000005</v>
      </c>
      <c r="G10" s="738">
        <f>'Office Minor'!G27+'Office Minor'!G124+'Office Minor'!G689</f>
        <v>112211849</v>
      </c>
      <c r="H10" s="738">
        <f>'Office Minor'!H27+'Office Minor'!H124+'Office Minor'!H689</f>
        <v>1000</v>
      </c>
      <c r="I10" s="1039" t="s">
        <v>647</v>
      </c>
      <c r="J10" s="366">
        <f t="shared" si="2"/>
        <v>194.99999096902167</v>
      </c>
      <c r="K10" s="358" t="s">
        <v>507</v>
      </c>
      <c r="L10" s="358">
        <f>'Office Minor'!C27+'Office Minor'!C689</f>
        <v>249</v>
      </c>
      <c r="M10" s="358">
        <f>'Office Minor'!D27+'Office Minor'!D689</f>
        <v>268.52999999999997</v>
      </c>
      <c r="N10" s="358">
        <f>'Office Minor'!E27+'Office Minor'!E689</f>
        <v>2420414.34</v>
      </c>
      <c r="O10" s="358">
        <f>'Office Minor'!F27+'Office Minor'!F689</f>
        <v>471980770.69999999</v>
      </c>
      <c r="P10" s="358">
        <f>'Office Minor'!G27+'Office Minor'!G689</f>
        <v>97712294</v>
      </c>
      <c r="Q10" s="358">
        <f>'Office Minor'!H27+'Office Minor'!H689</f>
        <v>896</v>
      </c>
    </row>
    <row r="11" spans="1:17" s="358" customFormat="1" ht="17.100000000000001" customHeight="1" x14ac:dyDescent="0.3">
      <c r="A11" s="339">
        <f t="shared" si="1"/>
        <v>4</v>
      </c>
      <c r="B11" s="343" t="s">
        <v>67</v>
      </c>
      <c r="C11" s="343">
        <f>'Office Minor'!C28</f>
        <v>1</v>
      </c>
      <c r="D11" s="343">
        <f>'Office Minor'!D28</f>
        <v>1</v>
      </c>
      <c r="E11" s="343">
        <f>'Office Minor'!E28</f>
        <v>16139.42</v>
      </c>
      <c r="F11" s="343">
        <f>'Office Minor'!F28</f>
        <v>4196249.2</v>
      </c>
      <c r="G11" s="343">
        <f>'Office Minor'!G28</f>
        <v>20651060.100000001</v>
      </c>
      <c r="H11" s="343">
        <f>'Office Minor'!H28</f>
        <v>55</v>
      </c>
      <c r="I11" s="1050" t="s">
        <v>548</v>
      </c>
      <c r="J11" s="366">
        <f t="shared" si="2"/>
        <v>260</v>
      </c>
      <c r="K11" s="358" t="s">
        <v>507</v>
      </c>
      <c r="L11" s="816"/>
      <c r="M11" s="816"/>
      <c r="N11" s="816"/>
      <c r="O11" s="816"/>
      <c r="P11" s="816"/>
      <c r="Q11" s="817"/>
    </row>
    <row r="12" spans="1:17" s="358" customFormat="1" ht="17.100000000000001" customHeight="1" x14ac:dyDescent="0.25">
      <c r="A12" s="339">
        <v>5</v>
      </c>
      <c r="B12" s="343" t="s">
        <v>184</v>
      </c>
      <c r="C12" s="343">
        <f>'Office Minor'!C29+'Office Minor'!C129</f>
        <v>0</v>
      </c>
      <c r="D12" s="343">
        <f>'Office Minor'!D29+'Office Minor'!D129</f>
        <v>0</v>
      </c>
      <c r="E12" s="343">
        <f>'Office Minor'!E29+'Office Minor'!E129</f>
        <v>109109</v>
      </c>
      <c r="F12" s="343">
        <f>'Office Minor'!F29+'Office Minor'!F129</f>
        <v>70920850</v>
      </c>
      <c r="G12" s="738">
        <f>'Office Minor'!G29+'Office Minor'!G129</f>
        <v>2695154</v>
      </c>
      <c r="H12" s="343">
        <f>'Office Minor'!H29+'Office Minor'!H129</f>
        <v>116</v>
      </c>
      <c r="I12" s="561"/>
      <c r="J12" s="366">
        <f t="shared" si="2"/>
        <v>650</v>
      </c>
      <c r="K12" s="358" t="s">
        <v>550</v>
      </c>
      <c r="L12" s="760">
        <f>L10+L11</f>
        <v>249</v>
      </c>
      <c r="M12" s="760">
        <f t="shared" ref="M12:Q12" si="3">M10+M11</f>
        <v>268.52999999999997</v>
      </c>
      <c r="N12" s="760">
        <f t="shared" si="3"/>
        <v>2420414.34</v>
      </c>
      <c r="O12" s="760">
        <f t="shared" si="3"/>
        <v>471980770.69999999</v>
      </c>
      <c r="P12" s="760">
        <f t="shared" si="3"/>
        <v>97712294</v>
      </c>
      <c r="Q12" s="760">
        <f t="shared" si="3"/>
        <v>896</v>
      </c>
    </row>
    <row r="13" spans="1:17" s="358" customFormat="1" ht="17.100000000000001" customHeight="1" x14ac:dyDescent="0.25">
      <c r="A13" s="339">
        <v>6</v>
      </c>
      <c r="B13" s="343" t="s">
        <v>132</v>
      </c>
      <c r="C13" s="738">
        <f>'Office Minor'!C691+'Office Minor'!C31+'Office Minor'!C128</f>
        <v>10</v>
      </c>
      <c r="D13" s="738">
        <f>'Office Minor'!D691+'Office Minor'!D31+'Office Minor'!D128</f>
        <v>50</v>
      </c>
      <c r="E13" s="738">
        <f>'Office Minor'!E691+'Office Minor'!E31+'Office Minor'!E128</f>
        <v>87428.5</v>
      </c>
      <c r="F13" s="738">
        <f>'Office Minor'!F691+'Office Minor'!F31+'Office Minor'!F128</f>
        <v>2185712.5</v>
      </c>
      <c r="G13" s="738">
        <f>'Office Minor'!G691+'Office Minor'!G31+'Office Minor'!G128</f>
        <v>1000291</v>
      </c>
      <c r="H13" s="738">
        <f>'Office Minor'!H691+'Office Minor'!H31+'Office Minor'!H128</f>
        <v>50</v>
      </c>
      <c r="I13" s="561"/>
      <c r="J13" s="366">
        <f t="shared" si="2"/>
        <v>25</v>
      </c>
      <c r="K13" s="358" t="s">
        <v>519</v>
      </c>
      <c r="L13" s="817"/>
      <c r="M13" s="817"/>
      <c r="N13" s="817"/>
      <c r="O13" s="817"/>
      <c r="P13" s="817"/>
      <c r="Q13" s="817"/>
    </row>
    <row r="14" spans="1:17" s="358" customFormat="1" ht="17.100000000000001" customHeight="1" x14ac:dyDescent="0.25">
      <c r="A14" s="339">
        <v>7</v>
      </c>
      <c r="B14" s="343" t="s">
        <v>426</v>
      </c>
      <c r="C14" s="738">
        <f>'Office Minor'!C30+'Office Minor'!C125+'Office Minor'!C690</f>
        <v>7</v>
      </c>
      <c r="D14" s="738">
        <f>'Office Minor'!D30+'Office Minor'!D125+'Office Minor'!D690</f>
        <v>4981.5</v>
      </c>
      <c r="E14" s="738">
        <f>'Office Minor'!E30+'Office Minor'!E125+'Office Minor'!E690</f>
        <v>1036169.83</v>
      </c>
      <c r="F14" s="738">
        <f>'Office Minor'!F30+'Office Minor'!F125+'Office Minor'!F690</f>
        <v>481231488.5</v>
      </c>
      <c r="G14" s="738">
        <f>'Office Minor'!G30+'Office Minor'!G125+'Office Minor'!G690</f>
        <v>125846125.65000001</v>
      </c>
      <c r="H14" s="738">
        <f>'Office Minor'!H30+'Office Minor'!H125+'Office Minor'!H690</f>
        <v>362</v>
      </c>
      <c r="I14" s="561"/>
      <c r="J14" s="366">
        <f t="shared" si="2"/>
        <v>464.43302494148088</v>
      </c>
      <c r="L14" s="760">
        <f>L13+L9</f>
        <v>314</v>
      </c>
      <c r="M14" s="760">
        <f t="shared" ref="M14:Q14" si="4">M13+M9</f>
        <v>439.25</v>
      </c>
      <c r="N14" s="760">
        <f t="shared" si="4"/>
        <v>1468301.46</v>
      </c>
      <c r="O14" s="760">
        <f>O13+O9</f>
        <v>3150366177</v>
      </c>
      <c r="P14" s="760">
        <f t="shared" si="4"/>
        <v>582846551.98000002</v>
      </c>
      <c r="Q14" s="760">
        <f t="shared" si="4"/>
        <v>2076</v>
      </c>
    </row>
    <row r="15" spans="1:17" s="358" customFormat="1" ht="17.100000000000001" customHeight="1" x14ac:dyDescent="0.25">
      <c r="A15" s="339">
        <v>8</v>
      </c>
      <c r="B15" s="340" t="s">
        <v>161</v>
      </c>
      <c r="C15" s="738">
        <f>'Office Minor'!C32+'Office Minor'!C131</f>
        <v>404</v>
      </c>
      <c r="D15" s="738">
        <f>'Office Minor'!D32+'Office Minor'!D131</f>
        <v>1956.46</v>
      </c>
      <c r="E15" s="738">
        <f>'Office Minor'!E32+'Office Minor'!E131</f>
        <v>963638.45</v>
      </c>
      <c r="F15" s="738">
        <f>'Office Minor'!F32+'Office Minor'!F131</f>
        <v>411617412.30000001</v>
      </c>
      <c r="G15" s="738">
        <f>'Office Minor'!G32+'Office Minor'!G131</f>
        <v>151479857.30000001</v>
      </c>
      <c r="H15" s="738">
        <f>'Office Minor'!H32+'Office Minor'!H131</f>
        <v>1352</v>
      </c>
      <c r="I15" s="561"/>
      <c r="J15" s="366">
        <f t="shared" si="2"/>
        <v>427.14922002126423</v>
      </c>
      <c r="K15" s="358" t="s">
        <v>552</v>
      </c>
      <c r="L15" s="358">
        <f>'Office Minor'!C692+'Office Minor'!C32</f>
        <v>250</v>
      </c>
      <c r="M15" s="358">
        <f>'Office Minor'!D692+'Office Minor'!D32</f>
        <v>1099.6600000000001</v>
      </c>
      <c r="N15" s="358">
        <f>'Office Minor'!E692+'Office Minor'!E32</f>
        <v>938666.45</v>
      </c>
      <c r="O15" s="358">
        <f>'Office Minor'!F692+'Office Minor'!F32</f>
        <v>399505992.30000001</v>
      </c>
      <c r="P15" s="358">
        <f>'Office Minor'!G692+'Office Minor'!G32</f>
        <v>149283848.30000001</v>
      </c>
      <c r="Q15" s="358">
        <f>'Office Minor'!H692+'Office Minor'!H32</f>
        <v>1250</v>
      </c>
    </row>
    <row r="16" spans="1:17" s="358" customFormat="1" ht="17.100000000000001" customHeight="1" x14ac:dyDescent="0.25">
      <c r="A16" s="339">
        <v>9</v>
      </c>
      <c r="B16" s="340" t="s">
        <v>39</v>
      </c>
      <c r="C16" s="343">
        <f>'Office Minor'!C693+'Office Minor'!C130</f>
        <v>113</v>
      </c>
      <c r="D16" s="343">
        <f>'Office Minor'!D693+'Office Minor'!D130</f>
        <v>758.33</v>
      </c>
      <c r="E16" s="343">
        <f>'Office Minor'!E693+'Office Minor'!E130</f>
        <v>130837.62</v>
      </c>
      <c r="F16" s="343">
        <f>'Office Minor'!F693+'Office Minor'!F130</f>
        <v>85044453</v>
      </c>
      <c r="G16" s="343">
        <f>'Office Minor'!G693+'Office Minor'!G130</f>
        <v>12538672</v>
      </c>
      <c r="H16" s="343">
        <f>'Office Minor'!H693+'Office Minor'!H130</f>
        <v>452</v>
      </c>
      <c r="I16" s="561"/>
      <c r="J16" s="366">
        <f t="shared" si="2"/>
        <v>650</v>
      </c>
      <c r="K16" s="358" t="s">
        <v>551</v>
      </c>
      <c r="L16" s="817">
        <v>0</v>
      </c>
      <c r="M16" s="817">
        <v>0</v>
      </c>
      <c r="N16" s="817">
        <v>0</v>
      </c>
      <c r="O16" s="817">
        <v>0</v>
      </c>
      <c r="P16" s="817">
        <v>0</v>
      </c>
      <c r="Q16" s="456">
        <v>0</v>
      </c>
    </row>
    <row r="17" spans="1:17" s="358" customFormat="1" ht="17.100000000000001" customHeight="1" x14ac:dyDescent="0.25">
      <c r="A17" s="339">
        <f t="shared" si="1"/>
        <v>10</v>
      </c>
      <c r="B17" s="340" t="s">
        <v>158</v>
      </c>
      <c r="C17" s="343">
        <f>'Office Minor'!C694+'Office Minor'!C33</f>
        <v>29</v>
      </c>
      <c r="D17" s="343">
        <f>'Office Minor'!D694+'Office Minor'!D33</f>
        <v>153</v>
      </c>
      <c r="E17" s="343">
        <f>'Office Minor'!E694+'Office Minor'!E33</f>
        <v>5478.6</v>
      </c>
      <c r="F17" s="343">
        <f>'Office Minor'!F694+'Office Minor'!F33</f>
        <v>10957200</v>
      </c>
      <c r="G17" s="343">
        <f>'Office Minor'!G694+'Office Minor'!G33</f>
        <v>20731889.5</v>
      </c>
      <c r="H17" s="343">
        <f>'Office Minor'!H694+'Office Minor'!H33</f>
        <v>150</v>
      </c>
      <c r="I17" s="561"/>
      <c r="J17" s="366">
        <f t="shared" si="2"/>
        <v>1999.9999999999998</v>
      </c>
      <c r="L17" s="760">
        <f>L15+L16</f>
        <v>250</v>
      </c>
      <c r="M17" s="760">
        <f>M15+M16</f>
        <v>1099.6600000000001</v>
      </c>
      <c r="N17" s="760">
        <f>N15+N16</f>
        <v>938666.45</v>
      </c>
      <c r="O17" s="760">
        <f>O15+O16</f>
        <v>399505992.30000001</v>
      </c>
      <c r="P17" s="760">
        <f t="shared" ref="P17:Q17" si="5">P15+P16</f>
        <v>149283848.30000001</v>
      </c>
      <c r="Q17" s="760">
        <f t="shared" si="5"/>
        <v>1250</v>
      </c>
    </row>
    <row r="18" spans="1:17" s="358" customFormat="1" ht="17.100000000000001" customHeight="1" x14ac:dyDescent="0.25">
      <c r="A18" s="339">
        <v>11</v>
      </c>
      <c r="B18" s="340" t="s">
        <v>64</v>
      </c>
      <c r="C18" s="738">
        <f>'Office Minor'!C34+'Office Minor'!C132</f>
        <v>0</v>
      </c>
      <c r="D18" s="738">
        <f>'Office Minor'!D34+'Office Minor'!D132</f>
        <v>0</v>
      </c>
      <c r="E18" s="738">
        <f>'Office Minor'!E34+'Office Minor'!E132</f>
        <v>264848</v>
      </c>
      <c r="F18" s="738">
        <f>'Office Minor'!F34+'Office Minor'!F132</f>
        <v>6621450</v>
      </c>
      <c r="G18" s="738">
        <f>'Office Minor'!G34+'Office Minor'!G132</f>
        <v>3020458</v>
      </c>
      <c r="H18" s="738">
        <f>'Office Minor'!H34+'Office Minor'!H132</f>
        <v>61</v>
      </c>
      <c r="I18" s="561"/>
      <c r="J18" s="366">
        <f t="shared" si="2"/>
        <v>25.000943937654807</v>
      </c>
      <c r="L18" s="358">
        <f>'Office Minor'!C34</f>
        <v>0</v>
      </c>
      <c r="M18" s="358">
        <f>'Office Minor'!D34</f>
        <v>0</v>
      </c>
      <c r="N18" s="358">
        <f>'Office Minor'!E34</f>
        <v>264848</v>
      </c>
      <c r="O18" s="358">
        <f>'Office Minor'!F34</f>
        <v>6621450</v>
      </c>
      <c r="P18" s="358">
        <f>'Office Minor'!G34</f>
        <v>3020458</v>
      </c>
      <c r="Q18" s="358">
        <f>'Office Minor'!H34</f>
        <v>40</v>
      </c>
    </row>
    <row r="19" spans="1:17" s="358" customFormat="1" ht="17.100000000000001" customHeight="1" x14ac:dyDescent="0.25">
      <c r="A19" s="339"/>
      <c r="B19" s="343" t="s">
        <v>74</v>
      </c>
      <c r="C19" s="343">
        <f>'Office Minor'!C35+'Office Minor'!C695</f>
        <v>0</v>
      </c>
      <c r="D19" s="343">
        <f>'Office Minor'!D35+'Office Minor'!D695</f>
        <v>0</v>
      </c>
      <c r="E19" s="343">
        <f>'Office Minor'!E35+'Office Minor'!E695</f>
        <v>0</v>
      </c>
      <c r="F19" s="343">
        <f>'Office Minor'!F35+'Office Minor'!F695</f>
        <v>0</v>
      </c>
      <c r="G19" s="738">
        <f>'Office Minor'!G35+'Office Minor'!G695+'Office Minor'!G133</f>
        <v>18269612</v>
      </c>
      <c r="H19" s="343">
        <f>'Office Minor'!H35+'Office Minor'!H695</f>
        <v>0</v>
      </c>
      <c r="I19" s="561"/>
      <c r="J19" s="366"/>
      <c r="K19" s="358" t="s">
        <v>517</v>
      </c>
      <c r="L19" s="817"/>
      <c r="M19" s="817"/>
      <c r="N19" s="817"/>
      <c r="O19" s="817"/>
      <c r="P19" s="817"/>
      <c r="Q19" s="817"/>
    </row>
    <row r="20" spans="1:17" s="358" customFormat="1" ht="17.100000000000001" customHeight="1" x14ac:dyDescent="0.25">
      <c r="A20" s="910"/>
      <c r="B20" s="911" t="s">
        <v>48</v>
      </c>
      <c r="C20" s="343">
        <f>'Office Minor'!C36+'Office Minor'!C696</f>
        <v>0</v>
      </c>
      <c r="D20" s="343">
        <f>'Office Minor'!D36+'Office Minor'!D696</f>
        <v>0</v>
      </c>
      <c r="E20" s="343">
        <f>'Office Minor'!E36+'Office Minor'!E696</f>
        <v>0</v>
      </c>
      <c r="F20" s="343">
        <f>'Office Minor'!F36+'Office Minor'!F696</f>
        <v>0</v>
      </c>
      <c r="G20" s="738">
        <f>'Office Minor'!G134+'Office Minor'!G36+'Office Minor'!G696</f>
        <v>335475911</v>
      </c>
      <c r="H20" s="343">
        <f>'Office Minor'!H36+'Office Minor'!H696</f>
        <v>0</v>
      </c>
      <c r="I20" s="561"/>
      <c r="J20" s="366"/>
      <c r="L20" s="760">
        <f>L18+L19</f>
        <v>0</v>
      </c>
      <c r="M20" s="760">
        <f t="shared" ref="M20:Q20" si="6">M18+M19</f>
        <v>0</v>
      </c>
      <c r="N20" s="760">
        <f t="shared" si="6"/>
        <v>264848</v>
      </c>
      <c r="O20" s="760">
        <f>O18+O19</f>
        <v>6621450</v>
      </c>
      <c r="P20" s="760">
        <f t="shared" si="6"/>
        <v>3020458</v>
      </c>
      <c r="Q20" s="760">
        <f t="shared" si="6"/>
        <v>40</v>
      </c>
    </row>
    <row r="21" spans="1:17" s="358" customFormat="1" ht="17.100000000000001" customHeight="1" x14ac:dyDescent="0.25">
      <c r="A21" s="1310" t="s">
        <v>49</v>
      </c>
      <c r="B21" s="1310"/>
      <c r="C21" s="912">
        <f>SUM(C8:C20)</f>
        <v>1301</v>
      </c>
      <c r="D21" s="912">
        <f t="shared" ref="D21:H21" si="7">SUM(D8:D20)</f>
        <v>8868.82</v>
      </c>
      <c r="E21" s="912">
        <f t="shared" si="7"/>
        <v>7669164.5</v>
      </c>
      <c r="F21" s="912">
        <f t="shared" si="7"/>
        <v>6180979788.1999998</v>
      </c>
      <c r="G21" s="912">
        <f t="shared" si="7"/>
        <v>1615915673.53</v>
      </c>
      <c r="H21" s="912">
        <f t="shared" si="7"/>
        <v>6470</v>
      </c>
      <c r="I21" s="562">
        <f>G21+Distt.Major!G17</f>
        <v>2767036492.5299997</v>
      </c>
      <c r="J21" s="366"/>
      <c r="P21" s="366"/>
    </row>
    <row r="22" spans="1:17" s="358" customFormat="1" ht="17.100000000000001" customHeight="1" x14ac:dyDescent="0.25">
      <c r="A22" s="913"/>
      <c r="B22" s="537"/>
      <c r="C22" s="537"/>
      <c r="D22" s="544"/>
      <c r="E22" s="914"/>
      <c r="F22" s="539"/>
      <c r="G22" s="539"/>
      <c r="H22" s="915"/>
      <c r="I22" s="561"/>
      <c r="J22" s="366"/>
      <c r="K22" s="358" t="s">
        <v>559</v>
      </c>
      <c r="L22" s="358">
        <f>'Office Minor'!C132</f>
        <v>0</v>
      </c>
      <c r="M22" s="358">
        <f>'Office Minor'!D132</f>
        <v>0</v>
      </c>
      <c r="N22" s="358">
        <f>'Office Minor'!E132</f>
        <v>0</v>
      </c>
      <c r="O22" s="358">
        <f>'Office Minor'!F132</f>
        <v>0</v>
      </c>
      <c r="P22" s="358">
        <f>'Office Minor'!G132</f>
        <v>0</v>
      </c>
      <c r="Q22" s="358">
        <f>'Office Minor'!H132</f>
        <v>21</v>
      </c>
    </row>
    <row r="23" spans="1:17" s="358" customFormat="1" ht="17.100000000000001" customHeight="1" x14ac:dyDescent="0.25">
      <c r="A23" s="1307" t="s">
        <v>270</v>
      </c>
      <c r="B23" s="1307"/>
      <c r="C23" s="1307"/>
      <c r="D23" s="1307"/>
      <c r="E23" s="1307"/>
      <c r="F23" s="1307"/>
      <c r="G23" s="1307"/>
      <c r="H23" s="1307"/>
      <c r="I23" s="561"/>
      <c r="J23" s="366"/>
    </row>
    <row r="24" spans="1:17" s="358" customFormat="1" ht="17.100000000000001" customHeight="1" x14ac:dyDescent="0.25">
      <c r="A24" s="1308" t="s">
        <v>181</v>
      </c>
      <c r="B24" s="1277" t="s">
        <v>3</v>
      </c>
      <c r="C24" s="1277" t="s">
        <v>4</v>
      </c>
      <c r="D24" s="916" t="s">
        <v>5</v>
      </c>
      <c r="E24" s="74" t="s">
        <v>6</v>
      </c>
      <c r="F24" s="917" t="s">
        <v>7</v>
      </c>
      <c r="G24" s="917" t="s">
        <v>8</v>
      </c>
      <c r="H24" s="74" t="s">
        <v>9</v>
      </c>
      <c r="I24" s="561"/>
      <c r="J24" s="366"/>
    </row>
    <row r="25" spans="1:17" s="358" customFormat="1" ht="17.100000000000001" customHeight="1" x14ac:dyDescent="0.25">
      <c r="A25" s="1309"/>
      <c r="B25" s="1278"/>
      <c r="C25" s="1278"/>
      <c r="D25" s="918" t="s">
        <v>77</v>
      </c>
      <c r="E25" s="75" t="s">
        <v>78</v>
      </c>
      <c r="F25" s="908" t="s">
        <v>79</v>
      </c>
      <c r="G25" s="908" t="s">
        <v>79</v>
      </c>
      <c r="H25" s="75" t="s">
        <v>12</v>
      </c>
      <c r="I25" s="561"/>
      <c r="J25" s="366"/>
      <c r="K25" s="358" t="s">
        <v>510</v>
      </c>
      <c r="L25" s="358">
        <f>'Office Minor'!C43</f>
        <v>164</v>
      </c>
      <c r="M25" s="358">
        <f>'Office Minor'!D43</f>
        <v>154.69</v>
      </c>
      <c r="N25" s="358">
        <f>'Office Minor'!E43</f>
        <v>3799044</v>
      </c>
      <c r="O25" s="358">
        <f>'Office Minor'!F43</f>
        <v>740813580</v>
      </c>
      <c r="P25" s="358">
        <f>'Office Minor'!G43</f>
        <v>167157936</v>
      </c>
      <c r="Q25" s="358">
        <f>'Office Minor'!H43</f>
        <v>1300</v>
      </c>
    </row>
    <row r="26" spans="1:17" s="358" customFormat="1" ht="17.100000000000001" customHeight="1" x14ac:dyDescent="0.25">
      <c r="A26" s="919">
        <v>1</v>
      </c>
      <c r="B26" s="343" t="s">
        <v>61</v>
      </c>
      <c r="C26" s="343">
        <f>'Office Minor'!C42</f>
        <v>134</v>
      </c>
      <c r="D26" s="343">
        <f>'Office Minor'!D42</f>
        <v>194.83</v>
      </c>
      <c r="E26" s="343">
        <f>'Office Minor'!E42</f>
        <v>2205219</v>
      </c>
      <c r="F26" s="343">
        <f>'Office Minor'!F42</f>
        <v>4079655150</v>
      </c>
      <c r="G26" s="343">
        <f>'Office Minor'!G42</f>
        <v>334949730</v>
      </c>
      <c r="H26" s="343">
        <f>'Office Minor'!H42</f>
        <v>1750</v>
      </c>
      <c r="I26" s="563"/>
      <c r="J26" s="366">
        <f>F26/E26</f>
        <v>1850</v>
      </c>
      <c r="K26" s="358" t="s">
        <v>511</v>
      </c>
      <c r="L26" s="358">
        <f>L276</f>
        <v>228</v>
      </c>
      <c r="M26" s="358">
        <f t="shared" ref="M26:Q26" si="8">M276</f>
        <v>228.63</v>
      </c>
      <c r="N26" s="358">
        <f t="shared" si="8"/>
        <v>6611453.3099999996</v>
      </c>
      <c r="O26" s="358">
        <f t="shared" si="8"/>
        <v>1289233395</v>
      </c>
      <c r="P26" s="358">
        <f t="shared" si="8"/>
        <v>241498238.41999999</v>
      </c>
      <c r="Q26" s="358">
        <f t="shared" si="8"/>
        <v>700</v>
      </c>
    </row>
    <row r="27" spans="1:17" s="358" customFormat="1" ht="17.100000000000001" customHeight="1" x14ac:dyDescent="0.25">
      <c r="A27" s="343">
        <v>2</v>
      </c>
      <c r="B27" s="343" t="s">
        <v>62</v>
      </c>
      <c r="C27" s="343">
        <f>'Office Minor'!C43</f>
        <v>164</v>
      </c>
      <c r="D27" s="343">
        <f>'Office Minor'!D43</f>
        <v>154.69</v>
      </c>
      <c r="E27" s="343">
        <f>'Office Minor'!E43</f>
        <v>3799044</v>
      </c>
      <c r="F27" s="343">
        <f>'Office Minor'!F43</f>
        <v>740813580</v>
      </c>
      <c r="G27" s="343">
        <f>'Office Minor'!G43</f>
        <v>167157936</v>
      </c>
      <c r="H27" s="343">
        <f>'Office Minor'!H43</f>
        <v>1300</v>
      </c>
      <c r="I27" s="563"/>
      <c r="J27" s="366">
        <f t="shared" ref="J27:J37" si="9">F27/E27</f>
        <v>195</v>
      </c>
      <c r="L27" s="760">
        <f>L25+L26</f>
        <v>392</v>
      </c>
      <c r="M27" s="760">
        <f t="shared" ref="M27:Q27" si="10">M25+M26</f>
        <v>383.32</v>
      </c>
      <c r="N27" s="760">
        <f t="shared" si="10"/>
        <v>10410497.309999999</v>
      </c>
      <c r="O27" s="760">
        <f t="shared" si="10"/>
        <v>2030046975</v>
      </c>
      <c r="P27" s="760">
        <f t="shared" si="10"/>
        <v>408656174.41999996</v>
      </c>
      <c r="Q27" s="760">
        <f t="shared" si="10"/>
        <v>2000</v>
      </c>
    </row>
    <row r="28" spans="1:17" s="358" customFormat="1" ht="17.100000000000001" customHeight="1" x14ac:dyDescent="0.25">
      <c r="A28" s="343">
        <v>3</v>
      </c>
      <c r="B28" s="343" t="s">
        <v>57</v>
      </c>
      <c r="C28" s="343">
        <f>'Office Minor'!C44</f>
        <v>4</v>
      </c>
      <c r="D28" s="343">
        <f>'Office Minor'!D44</f>
        <v>7</v>
      </c>
      <c r="E28" s="343">
        <f>'Office Minor'!E44</f>
        <v>5547.22</v>
      </c>
      <c r="F28" s="343">
        <f>'Office Minor'!F44</f>
        <v>11926523</v>
      </c>
      <c r="G28" s="343">
        <f>'Office Minor'!G44</f>
        <v>194152.7</v>
      </c>
      <c r="H28" s="343">
        <f>'Office Minor'!H44</f>
        <v>300</v>
      </c>
      <c r="I28" s="563"/>
      <c r="J28" s="366">
        <f t="shared" si="9"/>
        <v>2150</v>
      </c>
    </row>
    <row r="29" spans="1:17" s="358" customFormat="1" ht="17.100000000000001" customHeight="1" x14ac:dyDescent="0.25">
      <c r="A29" s="919">
        <v>4</v>
      </c>
      <c r="B29" s="343" t="s">
        <v>185</v>
      </c>
      <c r="C29" s="343">
        <f>'Office Minor'!C45</f>
        <v>1</v>
      </c>
      <c r="D29" s="343">
        <f>'Office Minor'!D45</f>
        <v>1.62</v>
      </c>
      <c r="E29" s="343">
        <f>'Office Minor'!E45</f>
        <v>4433.54</v>
      </c>
      <c r="F29" s="343">
        <f>'Office Minor'!F45</f>
        <v>3059142.6</v>
      </c>
      <c r="G29" s="343">
        <f>'Office Minor'!G45</f>
        <v>354683.2</v>
      </c>
      <c r="H29" s="343">
        <f>'Office Minor'!H45</f>
        <v>169</v>
      </c>
      <c r="I29" s="563"/>
      <c r="J29" s="366">
        <f t="shared" si="9"/>
        <v>690</v>
      </c>
      <c r="K29" s="64" t="s">
        <v>512</v>
      </c>
      <c r="L29" s="358">
        <f>'Office Minor'!C48</f>
        <v>0</v>
      </c>
      <c r="M29" s="358">
        <f>'Office Minor'!D48</f>
        <v>0</v>
      </c>
      <c r="N29" s="358">
        <f>'Office Minor'!E48</f>
        <v>0</v>
      </c>
      <c r="O29" s="358">
        <f>'Office Minor'!F48</f>
        <v>0</v>
      </c>
      <c r="P29" s="358">
        <f>'Office Minor'!G48</f>
        <v>0</v>
      </c>
      <c r="Q29" s="358">
        <f>'Office Minor'!H48</f>
        <v>0</v>
      </c>
    </row>
    <row r="30" spans="1:17" s="358" customFormat="1" ht="17.100000000000001" customHeight="1" x14ac:dyDescent="0.25">
      <c r="A30" s="343">
        <v>5</v>
      </c>
      <c r="B30" s="343" t="s">
        <v>34</v>
      </c>
      <c r="C30" s="343">
        <f>'Office Minor'!C46</f>
        <v>8</v>
      </c>
      <c r="D30" s="343">
        <f>'Office Minor'!D46</f>
        <v>22.67</v>
      </c>
      <c r="E30" s="343">
        <f>'Office Minor'!E46</f>
        <v>65779.679999999993</v>
      </c>
      <c r="F30" s="343">
        <f>'Office Minor'!F46</f>
        <v>72357647.999999985</v>
      </c>
      <c r="G30" s="343">
        <f>'Office Minor'!G46</f>
        <v>9538053.5999999996</v>
      </c>
      <c r="H30" s="343">
        <f>'Office Minor'!H46</f>
        <v>250</v>
      </c>
      <c r="I30" s="563"/>
      <c r="J30" s="366"/>
      <c r="K30" s="449"/>
    </row>
    <row r="31" spans="1:17" s="358" customFormat="1" ht="17.100000000000001" customHeight="1" x14ac:dyDescent="0.25">
      <c r="A31" s="919">
        <v>6</v>
      </c>
      <c r="B31" s="343" t="s">
        <v>54</v>
      </c>
      <c r="C31" s="343">
        <f>'Office Minor'!C47</f>
        <v>1</v>
      </c>
      <c r="D31" s="343">
        <f>'Office Minor'!D47</f>
        <v>1</v>
      </c>
      <c r="E31" s="343">
        <f>'Office Minor'!E47</f>
        <v>0</v>
      </c>
      <c r="F31" s="343">
        <f>'Office Minor'!F47</f>
        <v>0</v>
      </c>
      <c r="G31" s="343">
        <f>'Office Minor'!G47</f>
        <v>0</v>
      </c>
      <c r="H31" s="343">
        <f>'Office Minor'!H47</f>
        <v>170</v>
      </c>
      <c r="I31" s="563"/>
      <c r="J31" s="366" t="e">
        <f t="shared" si="9"/>
        <v>#DIV/0!</v>
      </c>
      <c r="K31" s="358" t="s">
        <v>513</v>
      </c>
      <c r="L31" s="456"/>
      <c r="M31" s="456"/>
      <c r="N31" s="456"/>
      <c r="O31" s="456"/>
      <c r="P31" s="814"/>
      <c r="Q31" s="456"/>
    </row>
    <row r="32" spans="1:17" s="358" customFormat="1" ht="17.100000000000001" customHeight="1" x14ac:dyDescent="0.25">
      <c r="A32" s="343">
        <v>7</v>
      </c>
      <c r="B32" s="343" t="s">
        <v>53</v>
      </c>
      <c r="C32" s="343">
        <f>L32</f>
        <v>0</v>
      </c>
      <c r="D32" s="343">
        <f t="shared" ref="D32:H32" si="11">M32</f>
        <v>0</v>
      </c>
      <c r="E32" s="343">
        <f t="shared" si="11"/>
        <v>0</v>
      </c>
      <c r="F32" s="343">
        <f t="shared" si="11"/>
        <v>0</v>
      </c>
      <c r="G32" s="343">
        <f t="shared" si="11"/>
        <v>0</v>
      </c>
      <c r="H32" s="343">
        <f t="shared" si="11"/>
        <v>0</v>
      </c>
      <c r="I32" s="563"/>
      <c r="J32" s="366" t="e">
        <f t="shared" si="9"/>
        <v>#DIV/0!</v>
      </c>
      <c r="L32" s="760">
        <f>L29+L31</f>
        <v>0</v>
      </c>
      <c r="M32" s="760">
        <f t="shared" ref="M32:Q32" si="12">M29+M31</f>
        <v>0</v>
      </c>
      <c r="N32" s="760">
        <f t="shared" si="12"/>
        <v>0</v>
      </c>
      <c r="O32" s="760">
        <f t="shared" si="12"/>
        <v>0</v>
      </c>
      <c r="P32" s="760">
        <f t="shared" si="12"/>
        <v>0</v>
      </c>
      <c r="Q32" s="760">
        <f t="shared" si="12"/>
        <v>0</v>
      </c>
    </row>
    <row r="33" spans="1:18" s="358" customFormat="1" ht="17.100000000000001" customHeight="1" x14ac:dyDescent="0.25">
      <c r="A33" s="919">
        <v>8</v>
      </c>
      <c r="B33" s="343" t="s">
        <v>58</v>
      </c>
      <c r="C33" s="343">
        <f>'Office Minor'!C49</f>
        <v>0</v>
      </c>
      <c r="D33" s="343">
        <f>'Office Minor'!D49</f>
        <v>0</v>
      </c>
      <c r="E33" s="343">
        <f>'Office Minor'!E49</f>
        <v>0</v>
      </c>
      <c r="F33" s="343">
        <f>'Office Minor'!F49</f>
        <v>0</v>
      </c>
      <c r="G33" s="343">
        <f>'Office Minor'!G49</f>
        <v>0</v>
      </c>
      <c r="H33" s="343">
        <f>'Office Minor'!H49</f>
        <v>0</v>
      </c>
      <c r="I33" s="563"/>
      <c r="J33" s="366" t="e">
        <f t="shared" si="9"/>
        <v>#DIV/0!</v>
      </c>
    </row>
    <row r="34" spans="1:18" s="358" customFormat="1" ht="17.100000000000001" customHeight="1" x14ac:dyDescent="0.25">
      <c r="A34" s="343">
        <v>9</v>
      </c>
      <c r="B34" s="920" t="s">
        <v>161</v>
      </c>
      <c r="C34" s="343">
        <f>'Office Minor'!C50</f>
        <v>1</v>
      </c>
      <c r="D34" s="343">
        <f>'Office Minor'!D50</f>
        <v>4</v>
      </c>
      <c r="E34" s="343">
        <f>'Office Minor'!E50</f>
        <v>0</v>
      </c>
      <c r="F34" s="343">
        <f>'Office Minor'!F50</f>
        <v>0</v>
      </c>
      <c r="G34" s="343">
        <f>'Office Minor'!G50</f>
        <v>0</v>
      </c>
      <c r="H34" s="343">
        <f>'Office Minor'!H50</f>
        <v>0</v>
      </c>
      <c r="I34" s="563"/>
      <c r="J34" s="366" t="e">
        <f t="shared" si="9"/>
        <v>#DIV/0!</v>
      </c>
    </row>
    <row r="35" spans="1:18" s="358" customFormat="1" ht="17.100000000000001" customHeight="1" x14ac:dyDescent="0.25">
      <c r="A35" s="919">
        <v>10</v>
      </c>
      <c r="B35" s="340" t="s">
        <v>43</v>
      </c>
      <c r="C35" s="343">
        <f>'Office Minor'!C51</f>
        <v>3</v>
      </c>
      <c r="D35" s="343">
        <f>'Office Minor'!D51</f>
        <v>24.05</v>
      </c>
      <c r="E35" s="343">
        <f>'Office Minor'!E51</f>
        <v>71898.67</v>
      </c>
      <c r="F35" s="343">
        <f>'Office Minor'!F51</f>
        <v>35949335</v>
      </c>
      <c r="G35" s="343">
        <f>'Office Minor'!G51</f>
        <v>6470880.2999999998</v>
      </c>
      <c r="H35" s="343">
        <f>'Office Minor'!H51</f>
        <v>50</v>
      </c>
      <c r="I35" s="563"/>
      <c r="J35" s="366">
        <f t="shared" si="9"/>
        <v>500</v>
      </c>
      <c r="P35" s="366" t="e">
        <f>'Office Minor'!#REF!</f>
        <v>#REF!</v>
      </c>
    </row>
    <row r="36" spans="1:18" s="358" customFormat="1" ht="17.100000000000001" customHeight="1" x14ac:dyDescent="0.25">
      <c r="A36" s="343">
        <v>11</v>
      </c>
      <c r="B36" s="343" t="s">
        <v>72</v>
      </c>
      <c r="C36" s="343">
        <v>0</v>
      </c>
      <c r="D36" s="343">
        <v>0</v>
      </c>
      <c r="E36" s="343">
        <v>0</v>
      </c>
      <c r="F36" s="343">
        <v>0</v>
      </c>
      <c r="G36" s="343">
        <v>0</v>
      </c>
      <c r="H36" s="343">
        <v>0</v>
      </c>
      <c r="I36" s="563"/>
      <c r="J36" s="366" t="e">
        <f t="shared" si="9"/>
        <v>#DIV/0!</v>
      </c>
      <c r="P36" s="366" t="s">
        <v>270</v>
      </c>
      <c r="Q36" s="358" t="s">
        <v>567</v>
      </c>
    </row>
    <row r="37" spans="1:18" s="358" customFormat="1" ht="17.100000000000001" customHeight="1" x14ac:dyDescent="0.25">
      <c r="A37" s="919">
        <v>12</v>
      </c>
      <c r="B37" s="340" t="s">
        <v>45</v>
      </c>
      <c r="C37" s="343">
        <v>0</v>
      </c>
      <c r="D37" s="343">
        <v>0</v>
      </c>
      <c r="E37" s="343">
        <v>0</v>
      </c>
      <c r="F37" s="343">
        <v>0</v>
      </c>
      <c r="G37" s="343">
        <v>0</v>
      </c>
      <c r="H37" s="343">
        <v>0</v>
      </c>
      <c r="I37" s="563"/>
      <c r="J37" s="366" t="e">
        <f t="shared" si="9"/>
        <v>#DIV/0!</v>
      </c>
      <c r="O37" s="358" t="s">
        <v>493</v>
      </c>
      <c r="P37" s="366">
        <f>'Office Minor'!G53</f>
        <v>53051788</v>
      </c>
      <c r="Q37" s="456">
        <v>0</v>
      </c>
      <c r="R37" s="366">
        <f>P37+Q37</f>
        <v>53051788</v>
      </c>
    </row>
    <row r="38" spans="1:18" s="358" customFormat="1" ht="17.100000000000001" customHeight="1" x14ac:dyDescent="0.25">
      <c r="A38" s="919"/>
      <c r="B38" s="919" t="s">
        <v>74</v>
      </c>
      <c r="C38" s="343">
        <f>'Office Minor'!C53</f>
        <v>0</v>
      </c>
      <c r="D38" s="343">
        <f>'Office Minor'!D53</f>
        <v>0</v>
      </c>
      <c r="E38" s="343">
        <f>'Office Minor'!E53</f>
        <v>0</v>
      </c>
      <c r="F38" s="343">
        <f>'Office Minor'!F53</f>
        <v>0</v>
      </c>
      <c r="G38" s="343">
        <f>'Office Minor'!G53</f>
        <v>53051788</v>
      </c>
      <c r="H38" s="343">
        <f>'Office Minor'!H53</f>
        <v>0</v>
      </c>
      <c r="I38" s="563"/>
      <c r="J38" s="366"/>
      <c r="O38" s="358" t="s">
        <v>502</v>
      </c>
      <c r="P38" s="366">
        <f>'Office Minor'!G54</f>
        <v>612794094</v>
      </c>
      <c r="Q38" s="456">
        <v>19592391</v>
      </c>
      <c r="R38" s="366">
        <f>P38+Q38</f>
        <v>632386485</v>
      </c>
    </row>
    <row r="39" spans="1:18" s="358" customFormat="1" ht="17.100000000000001" customHeight="1" x14ac:dyDescent="0.25">
      <c r="A39" s="911"/>
      <c r="B39" s="921" t="s">
        <v>48</v>
      </c>
      <c r="C39" s="343">
        <f>'Office Minor'!C54</f>
        <v>0</v>
      </c>
      <c r="D39" s="343">
        <f>'Office Minor'!D54</f>
        <v>0</v>
      </c>
      <c r="E39" s="343">
        <f>'Office Minor'!E54</f>
        <v>0</v>
      </c>
      <c r="F39" s="343">
        <f>'Office Minor'!F54</f>
        <v>0</v>
      </c>
      <c r="G39" s="343">
        <f>'Office Minor'!G54</f>
        <v>612794094</v>
      </c>
      <c r="H39" s="343">
        <f>'Office Minor'!H54</f>
        <v>0</v>
      </c>
      <c r="I39" s="561"/>
      <c r="J39" s="366"/>
    </row>
    <row r="40" spans="1:18" s="358" customFormat="1" ht="17.100000000000001" customHeight="1" x14ac:dyDescent="0.25">
      <c r="A40" s="1311" t="s">
        <v>49</v>
      </c>
      <c r="B40" s="1311"/>
      <c r="C40" s="541">
        <f t="shared" ref="C40:H40" si="13">SUM(C26:C39)</f>
        <v>316</v>
      </c>
      <c r="D40" s="541">
        <f t="shared" si="13"/>
        <v>409.86</v>
      </c>
      <c r="E40" s="541">
        <f t="shared" si="13"/>
        <v>6151922.1099999994</v>
      </c>
      <c r="F40" s="541">
        <f t="shared" si="13"/>
        <v>4943761378.6000004</v>
      </c>
      <c r="G40" s="541">
        <f t="shared" si="13"/>
        <v>1184511317.8</v>
      </c>
      <c r="H40" s="541">
        <f t="shared" si="13"/>
        <v>3989</v>
      </c>
      <c r="I40" s="562">
        <f>G40+Distt.Major!G24</f>
        <v>1184511317.8</v>
      </c>
      <c r="J40" s="366"/>
    </row>
    <row r="41" spans="1:18" s="358" customFormat="1" ht="17.100000000000001" customHeight="1" x14ac:dyDescent="0.25">
      <c r="A41" s="557"/>
      <c r="B41" s="557"/>
      <c r="C41" s="557"/>
      <c r="D41" s="557"/>
      <c r="E41" s="557"/>
      <c r="F41" s="557"/>
      <c r="G41" s="557"/>
      <c r="H41" s="557"/>
      <c r="I41" s="561"/>
      <c r="J41" s="366"/>
    </row>
    <row r="42" spans="1:18" s="358" customFormat="1" ht="17.100000000000001" customHeight="1" x14ac:dyDescent="0.25">
      <c r="A42" s="1297" t="s">
        <v>241</v>
      </c>
      <c r="B42" s="1297"/>
      <c r="C42" s="1297"/>
      <c r="D42" s="1297"/>
      <c r="E42" s="1297"/>
      <c r="F42" s="1297"/>
      <c r="G42" s="1297"/>
      <c r="H42" s="1297"/>
      <c r="I42" s="561"/>
      <c r="J42" s="366"/>
    </row>
    <row r="43" spans="1:18" s="358" customFormat="1" ht="17.100000000000001" customHeight="1" x14ac:dyDescent="0.25">
      <c r="A43" s="1258" t="s">
        <v>181</v>
      </c>
      <c r="B43" s="1258" t="s">
        <v>3</v>
      </c>
      <c r="C43" s="1258" t="s">
        <v>4</v>
      </c>
      <c r="D43" s="890" t="s">
        <v>5</v>
      </c>
      <c r="E43" s="72" t="s">
        <v>6</v>
      </c>
      <c r="F43" s="889" t="s">
        <v>7</v>
      </c>
      <c r="G43" s="889" t="s">
        <v>8</v>
      </c>
      <c r="H43" s="72" t="s">
        <v>9</v>
      </c>
      <c r="I43" s="561"/>
      <c r="J43" s="366"/>
    </row>
    <row r="44" spans="1:18" s="358" customFormat="1" ht="17.100000000000001" customHeight="1" x14ac:dyDescent="0.25">
      <c r="A44" s="1259"/>
      <c r="B44" s="1259"/>
      <c r="C44" s="1259"/>
      <c r="D44" s="922" t="s">
        <v>77</v>
      </c>
      <c r="E44" s="79" t="s">
        <v>78</v>
      </c>
      <c r="F44" s="923" t="s">
        <v>79</v>
      </c>
      <c r="G44" s="923" t="s">
        <v>79</v>
      </c>
      <c r="H44" s="79" t="s">
        <v>12</v>
      </c>
      <c r="I44" s="561"/>
      <c r="J44" s="366"/>
    </row>
    <row r="45" spans="1:18" s="358" customFormat="1" ht="17.100000000000001" customHeight="1" x14ac:dyDescent="0.25">
      <c r="A45" s="339">
        <v>1</v>
      </c>
      <c r="B45" s="343" t="s">
        <v>61</v>
      </c>
      <c r="C45" s="343">
        <f>'Office Minor'!C74</f>
        <v>89</v>
      </c>
      <c r="D45" s="343">
        <f>'Office Minor'!D74</f>
        <v>150.77000000000001</v>
      </c>
      <c r="E45" s="343">
        <f>'Office Minor'!E74</f>
        <v>889716.54</v>
      </c>
      <c r="F45" s="343">
        <f>'Office Minor'!F74</f>
        <v>1601489772</v>
      </c>
      <c r="G45" s="343">
        <f>'Office Minor'!G74</f>
        <v>255455266.43000001</v>
      </c>
      <c r="H45" s="343">
        <f>'Office Minor'!H74</f>
        <v>1020</v>
      </c>
      <c r="I45" s="561"/>
      <c r="J45" s="366">
        <f>F45/E45</f>
        <v>1800</v>
      </c>
    </row>
    <row r="46" spans="1:18" s="358" customFormat="1" ht="17.100000000000001" customHeight="1" x14ac:dyDescent="0.25">
      <c r="A46" s="339">
        <f>+A45+1</f>
        <v>2</v>
      </c>
      <c r="B46" s="343" t="s">
        <v>59</v>
      </c>
      <c r="C46" s="343">
        <f>'Office Minor'!C75</f>
        <v>3</v>
      </c>
      <c r="D46" s="343">
        <f>'Office Minor'!D75</f>
        <v>3.86</v>
      </c>
      <c r="E46" s="343">
        <f>'Office Minor'!E75</f>
        <v>1761.53</v>
      </c>
      <c r="F46" s="343">
        <f>'Office Minor'!F75</f>
        <v>616535.5</v>
      </c>
      <c r="G46" s="343">
        <f>'Office Minor'!G75</f>
        <v>262866.7</v>
      </c>
      <c r="H46" s="343">
        <f>'Office Minor'!H75</f>
        <v>60</v>
      </c>
      <c r="I46" s="561"/>
      <c r="J46" s="366">
        <f t="shared" ref="J46:J51" si="14">F46/E46</f>
        <v>350</v>
      </c>
    </row>
    <row r="47" spans="1:18" s="358" customFormat="1" ht="17.100000000000001" customHeight="1" x14ac:dyDescent="0.25">
      <c r="A47" s="339">
        <f>+A46+1</f>
        <v>3</v>
      </c>
      <c r="B47" s="343" t="s">
        <v>62</v>
      </c>
      <c r="C47" s="343">
        <f>'Office Minor'!C76</f>
        <v>57</v>
      </c>
      <c r="D47" s="343">
        <f>'Office Minor'!D76</f>
        <v>59.68</v>
      </c>
      <c r="E47" s="343">
        <f>'Office Minor'!E76</f>
        <v>496940.99</v>
      </c>
      <c r="F47" s="343">
        <f>'Office Minor'!F76</f>
        <v>96903493.049999997</v>
      </c>
      <c r="G47" s="343">
        <f>'Office Minor'!G76</f>
        <v>35930537.299999997</v>
      </c>
      <c r="H47" s="343">
        <f>'Office Minor'!H76</f>
        <v>350</v>
      </c>
      <c r="I47" s="561"/>
      <c r="J47" s="366">
        <f t="shared" si="14"/>
        <v>195</v>
      </c>
    </row>
    <row r="48" spans="1:18" s="358" customFormat="1" ht="17.100000000000001" customHeight="1" x14ac:dyDescent="0.25">
      <c r="A48" s="339">
        <f t="shared" ref="A48:A51" si="15">+A47+1</f>
        <v>4</v>
      </c>
      <c r="B48" s="343" t="s">
        <v>58</v>
      </c>
      <c r="C48" s="343">
        <f>'Office Minor'!C77</f>
        <v>0</v>
      </c>
      <c r="D48" s="343">
        <f>'Office Minor'!D77</f>
        <v>0</v>
      </c>
      <c r="E48" s="343">
        <f>'Office Minor'!E77</f>
        <v>94970.4</v>
      </c>
      <c r="F48" s="343">
        <f>'Office Minor'!F77</f>
        <v>2849115</v>
      </c>
      <c r="G48" s="343">
        <f>'Office Minor'!G77</f>
        <v>830000</v>
      </c>
      <c r="H48" s="343">
        <f>'Office Minor'!H77</f>
        <v>20</v>
      </c>
      <c r="I48" s="561"/>
      <c r="J48" s="366">
        <f t="shared" si="14"/>
        <v>30.000031588789771</v>
      </c>
    </row>
    <row r="49" spans="1:17" s="358" customFormat="1" ht="17.100000000000001" customHeight="1" x14ac:dyDescent="0.25">
      <c r="A49" s="339">
        <f t="shared" si="15"/>
        <v>5</v>
      </c>
      <c r="B49" s="343" t="s">
        <v>53</v>
      </c>
      <c r="C49" s="343">
        <f>'Office Minor'!C78</f>
        <v>6</v>
      </c>
      <c r="D49" s="343">
        <f>'Office Minor'!D78</f>
        <v>0</v>
      </c>
      <c r="E49" s="343">
        <f>'Office Minor'!E78</f>
        <v>3234</v>
      </c>
      <c r="F49" s="343">
        <f>'Office Minor'!F78</f>
        <v>679140</v>
      </c>
      <c r="G49" s="343">
        <f>'Office Minor'!G78</f>
        <v>885013</v>
      </c>
      <c r="H49" s="343">
        <f>'Office Minor'!H78</f>
        <v>150</v>
      </c>
      <c r="I49" s="561"/>
      <c r="J49" s="366">
        <f t="shared" si="14"/>
        <v>210</v>
      </c>
    </row>
    <row r="50" spans="1:17" s="358" customFormat="1" ht="17.100000000000001" customHeight="1" x14ac:dyDescent="0.25">
      <c r="A50" s="339">
        <f t="shared" si="15"/>
        <v>6</v>
      </c>
      <c r="B50" s="340" t="s">
        <v>26</v>
      </c>
      <c r="C50" s="343">
        <f>'Office Minor'!C79</f>
        <v>1</v>
      </c>
      <c r="D50" s="343">
        <f>'Office Minor'!D79</f>
        <v>71.319999999999993</v>
      </c>
      <c r="E50" s="343">
        <f>'Office Minor'!E79</f>
        <v>34616.94</v>
      </c>
      <c r="F50" s="343">
        <f>'Office Minor'!F79</f>
        <v>58848798</v>
      </c>
      <c r="G50" s="343">
        <f>'Office Minor'!G79</f>
        <v>4744045.5690000001</v>
      </c>
      <c r="H50" s="343">
        <f>'Office Minor'!H79</f>
        <v>20</v>
      </c>
      <c r="I50" s="561"/>
      <c r="J50" s="366">
        <f t="shared" si="14"/>
        <v>1699.9999999999998</v>
      </c>
    </row>
    <row r="51" spans="1:17" s="358" customFormat="1" ht="17.100000000000001" customHeight="1" x14ac:dyDescent="0.25">
      <c r="A51" s="339">
        <f t="shared" si="15"/>
        <v>7</v>
      </c>
      <c r="B51" s="340" t="s">
        <v>45</v>
      </c>
      <c r="C51" s="343">
        <f>'Office Minor'!C80</f>
        <v>1</v>
      </c>
      <c r="D51" s="343">
        <f>'Office Minor'!D80</f>
        <v>63.39</v>
      </c>
      <c r="E51" s="343">
        <f>'Office Minor'!E80</f>
        <v>3156.08</v>
      </c>
      <c r="F51" s="343">
        <f>'Office Minor'!F80</f>
        <v>4260708</v>
      </c>
      <c r="G51" s="343">
        <f>'Office Minor'!G80</f>
        <v>507092</v>
      </c>
      <c r="H51" s="343">
        <f>'Office Minor'!H80</f>
        <v>15</v>
      </c>
      <c r="I51" s="561"/>
      <c r="J51" s="366">
        <f t="shared" si="14"/>
        <v>1350</v>
      </c>
    </row>
    <row r="52" spans="1:17" s="358" customFormat="1" ht="17.100000000000001" customHeight="1" x14ac:dyDescent="0.25">
      <c r="A52" s="339">
        <v>8</v>
      </c>
      <c r="B52" s="340" t="s">
        <v>39</v>
      </c>
      <c r="C52" s="343">
        <f>'Office Minor'!C81</f>
        <v>2</v>
      </c>
      <c r="D52" s="343">
        <f>'Office Minor'!D81</f>
        <v>2.0499999999999998</v>
      </c>
      <c r="E52" s="343">
        <f>'Office Minor'!E81</f>
        <v>10500.42</v>
      </c>
      <c r="F52" s="343">
        <f>'Office Minor'!F81</f>
        <v>6300252</v>
      </c>
      <c r="G52" s="343">
        <f>'Office Minor'!G81</f>
        <v>945925</v>
      </c>
      <c r="H52" s="343">
        <f>'Office Minor'!H81</f>
        <v>15</v>
      </c>
      <c r="I52" s="561"/>
      <c r="J52" s="366"/>
    </row>
    <row r="53" spans="1:17" s="358" customFormat="1" ht="17.100000000000001" customHeight="1" x14ac:dyDescent="0.25">
      <c r="A53" s="339"/>
      <c r="B53" s="343" t="s">
        <v>74</v>
      </c>
      <c r="C53" s="343">
        <f>'Office Minor'!C82</f>
        <v>0</v>
      </c>
      <c r="D53" s="343">
        <f>'Office Minor'!D82</f>
        <v>0</v>
      </c>
      <c r="E53" s="343">
        <f>'Office Minor'!E82</f>
        <v>0</v>
      </c>
      <c r="F53" s="343">
        <f>'Office Minor'!F82</f>
        <v>0</v>
      </c>
      <c r="G53" s="343">
        <f>'Office Minor'!G82</f>
        <v>26691535</v>
      </c>
      <c r="H53" s="343">
        <f>'Office Minor'!H82</f>
        <v>0</v>
      </c>
      <c r="I53" s="561"/>
      <c r="J53" s="366"/>
    </row>
    <row r="54" spans="1:17" s="358" customFormat="1" ht="17.100000000000001" customHeight="1" x14ac:dyDescent="0.25">
      <c r="A54" s="339"/>
      <c r="B54" s="343" t="s">
        <v>48</v>
      </c>
      <c r="C54" s="343">
        <f>'Office Minor'!C83</f>
        <v>0</v>
      </c>
      <c r="D54" s="343">
        <f>'Office Minor'!D83</f>
        <v>0</v>
      </c>
      <c r="E54" s="343">
        <f>'Office Minor'!E83</f>
        <v>0</v>
      </c>
      <c r="F54" s="343">
        <f>'Office Minor'!F83</f>
        <v>0</v>
      </c>
      <c r="G54" s="343">
        <f>'Office Minor'!G83</f>
        <v>20336784</v>
      </c>
      <c r="H54" s="343">
        <f>'Office Minor'!H83</f>
        <v>0</v>
      </c>
      <c r="I54" s="561"/>
      <c r="J54" s="366"/>
    </row>
    <row r="55" spans="1:17" s="358" customFormat="1" ht="17.100000000000001" customHeight="1" x14ac:dyDescent="0.25">
      <c r="A55" s="1262" t="s">
        <v>49</v>
      </c>
      <c r="B55" s="1263"/>
      <c r="C55" s="533">
        <f t="shared" ref="C55:H55" si="16">SUM(C45:C54)</f>
        <v>159</v>
      </c>
      <c r="D55" s="533">
        <f t="shared" si="16"/>
        <v>351.07</v>
      </c>
      <c r="E55" s="533">
        <f t="shared" si="16"/>
        <v>1534896.9</v>
      </c>
      <c r="F55" s="533">
        <f t="shared" si="16"/>
        <v>1771947813.55</v>
      </c>
      <c r="G55" s="533">
        <f t="shared" si="16"/>
        <v>346589064.99900001</v>
      </c>
      <c r="H55" s="533">
        <f t="shared" si="16"/>
        <v>1650</v>
      </c>
      <c r="I55" s="562">
        <f>G55+Distt.Major!G31</f>
        <v>458987064.99900001</v>
      </c>
      <c r="J55" s="366"/>
    </row>
    <row r="56" spans="1:17" s="358" customFormat="1" ht="17.100000000000001" customHeight="1" x14ac:dyDescent="0.25">
      <c r="A56" s="924"/>
      <c r="B56" s="925"/>
      <c r="C56" s="925"/>
      <c r="D56" s="926"/>
      <c r="E56" s="926"/>
      <c r="F56" s="927"/>
      <c r="G56" s="927"/>
      <c r="H56" s="928"/>
      <c r="I56" s="561"/>
      <c r="J56" s="366"/>
    </row>
    <row r="57" spans="1:17" s="358" customFormat="1" ht="17.100000000000001" customHeight="1" x14ac:dyDescent="0.25">
      <c r="A57" s="1297" t="s">
        <v>280</v>
      </c>
      <c r="B57" s="1297"/>
      <c r="C57" s="1297"/>
      <c r="D57" s="1297"/>
      <c r="E57" s="1297"/>
      <c r="F57" s="1297"/>
      <c r="G57" s="1297"/>
      <c r="H57" s="1297"/>
      <c r="I57" s="561"/>
      <c r="J57" s="366"/>
    </row>
    <row r="58" spans="1:17" s="358" customFormat="1" ht="17.100000000000001" customHeight="1" x14ac:dyDescent="0.25">
      <c r="A58" s="1258" t="s">
        <v>181</v>
      </c>
      <c r="B58" s="1258" t="s">
        <v>3</v>
      </c>
      <c r="C58" s="1258" t="s">
        <v>4</v>
      </c>
      <c r="D58" s="890" t="s">
        <v>5</v>
      </c>
      <c r="E58" s="72" t="s">
        <v>6</v>
      </c>
      <c r="F58" s="889" t="s">
        <v>7</v>
      </c>
      <c r="G58" s="889" t="s">
        <v>8</v>
      </c>
      <c r="H58" s="72" t="s">
        <v>9</v>
      </c>
      <c r="I58" s="561"/>
      <c r="J58" s="366"/>
    </row>
    <row r="59" spans="1:17" s="358" customFormat="1" ht="17.100000000000001" customHeight="1" x14ac:dyDescent="0.25">
      <c r="A59" s="1259"/>
      <c r="B59" s="1259"/>
      <c r="C59" s="1259"/>
      <c r="D59" s="922" t="s">
        <v>77</v>
      </c>
      <c r="E59" s="79" t="s">
        <v>78</v>
      </c>
      <c r="F59" s="923" t="s">
        <v>79</v>
      </c>
      <c r="G59" s="923" t="s">
        <v>79</v>
      </c>
      <c r="H59" s="79" t="s">
        <v>12</v>
      </c>
      <c r="I59" s="561"/>
      <c r="J59" s="366"/>
      <c r="K59" s="358" t="s">
        <v>587</v>
      </c>
      <c r="L59" s="358">
        <f>'Office Minor'!C103</f>
        <v>60</v>
      </c>
      <c r="M59" s="358">
        <f>'Office Minor'!D103</f>
        <v>150.11000000000001</v>
      </c>
      <c r="N59" s="358">
        <f>'Office Minor'!E103</f>
        <v>108447.06</v>
      </c>
      <c r="O59" s="358">
        <f>'Office Minor'!F103</f>
        <v>233161179</v>
      </c>
      <c r="P59" s="358">
        <f>'Office Minor'!G103</f>
        <v>33145517</v>
      </c>
      <c r="Q59" s="358">
        <f>'Office Minor'!H103</f>
        <v>850</v>
      </c>
    </row>
    <row r="60" spans="1:17" s="358" customFormat="1" ht="17.100000000000001" customHeight="1" x14ac:dyDescent="0.25">
      <c r="A60" s="347">
        <v>1</v>
      </c>
      <c r="B60" s="343" t="s">
        <v>57</v>
      </c>
      <c r="C60" s="343">
        <f>'Office Minor'!C103</f>
        <v>60</v>
      </c>
      <c r="D60" s="343">
        <f>'Office Minor'!D103</f>
        <v>150.11000000000001</v>
      </c>
      <c r="E60" s="343">
        <f>'Office Minor'!E103</f>
        <v>108447.06</v>
      </c>
      <c r="F60" s="343">
        <f>'Office Minor'!F103</f>
        <v>233161179</v>
      </c>
      <c r="G60" s="343">
        <f>'Office Minor'!G103</f>
        <v>33145517</v>
      </c>
      <c r="H60" s="343">
        <f>'Office Minor'!H103</f>
        <v>850</v>
      </c>
      <c r="I60" s="561"/>
      <c r="J60" s="366">
        <f>F60/E60</f>
        <v>2150</v>
      </c>
      <c r="K60" s="358" t="s">
        <v>588</v>
      </c>
      <c r="L60" s="358">
        <f>'Office Minor'!C381-K307</f>
        <v>342</v>
      </c>
      <c r="M60" s="358">
        <f>'Office Minor'!D381-L307</f>
        <v>715.17700000000002</v>
      </c>
      <c r="N60" s="358">
        <f>'Office Minor'!E381-M307</f>
        <v>1247386</v>
      </c>
      <c r="O60" s="358">
        <f>'Office Minor'!F381-N307</f>
        <v>2432402700</v>
      </c>
      <c r="P60" s="358">
        <f>'Office Minor'!G381-O307</f>
        <v>261182722</v>
      </c>
      <c r="Q60" s="358">
        <f>'Office Minor'!H381-P307</f>
        <v>2058</v>
      </c>
    </row>
    <row r="61" spans="1:17" s="358" customFormat="1" ht="17.100000000000001" customHeight="1" x14ac:dyDescent="0.25">
      <c r="A61" s="347">
        <v>2</v>
      </c>
      <c r="B61" s="343" t="s">
        <v>52</v>
      </c>
      <c r="C61" s="343">
        <f>'Office Minor'!C104</f>
        <v>35</v>
      </c>
      <c r="D61" s="343">
        <f>'Office Minor'!D104</f>
        <v>87.82</v>
      </c>
      <c r="E61" s="343">
        <f>'Office Minor'!E104</f>
        <v>455970.34</v>
      </c>
      <c r="F61" s="343">
        <f>'Office Minor'!F104</f>
        <v>296380721</v>
      </c>
      <c r="G61" s="343">
        <f>'Office Minor'!G104</f>
        <v>49990736</v>
      </c>
      <c r="H61" s="343">
        <f>'Office Minor'!H104</f>
        <v>285</v>
      </c>
      <c r="I61" s="561"/>
      <c r="J61" s="366">
        <f t="shared" ref="J61:J69" si="17">F61/E61</f>
        <v>650</v>
      </c>
      <c r="K61" s="760" t="s">
        <v>49</v>
      </c>
      <c r="L61" s="760">
        <f>L59+L60</f>
        <v>402</v>
      </c>
      <c r="M61" s="760">
        <f t="shared" ref="M61:Q61" si="18">M59+M60</f>
        <v>865.28700000000003</v>
      </c>
      <c r="N61" s="760">
        <f t="shared" si="18"/>
        <v>1355833.06</v>
      </c>
      <c r="O61" s="760">
        <f t="shared" si="18"/>
        <v>2665563879</v>
      </c>
      <c r="P61" s="760">
        <f t="shared" si="18"/>
        <v>294328239</v>
      </c>
      <c r="Q61" s="760">
        <f t="shared" si="18"/>
        <v>2908</v>
      </c>
    </row>
    <row r="62" spans="1:17" s="358" customFormat="1" ht="17.100000000000001" customHeight="1" x14ac:dyDescent="0.25">
      <c r="A62" s="347">
        <v>3</v>
      </c>
      <c r="B62" s="343" t="s">
        <v>70</v>
      </c>
      <c r="C62" s="343">
        <f>'Office Minor'!C105</f>
        <v>1</v>
      </c>
      <c r="D62" s="343">
        <f>'Office Minor'!D105</f>
        <v>2</v>
      </c>
      <c r="E62" s="343">
        <f>'Office Minor'!E105</f>
        <v>941.17647060000002</v>
      </c>
      <c r="F62" s="343">
        <f>'Office Minor'!F105</f>
        <v>800000</v>
      </c>
      <c r="G62" s="343">
        <f>'Office Minor'!G105</f>
        <v>80000</v>
      </c>
      <c r="H62" s="343">
        <f>'Office Minor'!H105</f>
        <v>2</v>
      </c>
      <c r="I62" s="561"/>
      <c r="J62" s="366">
        <f t="shared" si="17"/>
        <v>849.99999998937494</v>
      </c>
    </row>
    <row r="63" spans="1:17" s="358" customFormat="1" ht="17.100000000000001" customHeight="1" x14ac:dyDescent="0.25">
      <c r="A63" s="347">
        <v>4</v>
      </c>
      <c r="B63" s="343" t="s">
        <v>188</v>
      </c>
      <c r="C63" s="343">
        <f>L65</f>
        <v>370</v>
      </c>
      <c r="D63" s="343">
        <f t="shared" ref="D63:H63" si="19">M65</f>
        <v>387.66</v>
      </c>
      <c r="E63" s="343">
        <f t="shared" si="19"/>
        <v>4995144.1900000004</v>
      </c>
      <c r="F63" s="343">
        <f t="shared" si="19"/>
        <v>974053117</v>
      </c>
      <c r="G63" s="343">
        <f t="shared" si="19"/>
        <v>222623851.90000001</v>
      </c>
      <c r="H63" s="343">
        <f t="shared" si="19"/>
        <v>2850</v>
      </c>
      <c r="I63" s="561"/>
      <c r="J63" s="366">
        <f t="shared" si="17"/>
        <v>194.99999998999027</v>
      </c>
      <c r="K63" s="358" t="s">
        <v>589</v>
      </c>
      <c r="L63" s="358">
        <f>'Office Minor'!C106</f>
        <v>370</v>
      </c>
      <c r="M63" s="358">
        <f>'Office Minor'!D106</f>
        <v>387.66</v>
      </c>
      <c r="N63" s="358">
        <f>'Office Minor'!E106</f>
        <v>4995144.1900000004</v>
      </c>
      <c r="O63" s="358">
        <f>'Office Minor'!F106</f>
        <v>974053117</v>
      </c>
      <c r="P63" s="358">
        <f>'Office Minor'!G106</f>
        <v>222623851.90000001</v>
      </c>
      <c r="Q63" s="358">
        <f>'Office Minor'!H106</f>
        <v>2850</v>
      </c>
    </row>
    <row r="64" spans="1:17" s="358" customFormat="1" ht="17.100000000000001" customHeight="1" x14ac:dyDescent="0.25">
      <c r="A64" s="347">
        <v>5</v>
      </c>
      <c r="B64" s="343" t="s">
        <v>189</v>
      </c>
      <c r="C64" s="343">
        <f>'Office Minor'!C107</f>
        <v>11</v>
      </c>
      <c r="D64" s="343">
        <f>'Office Minor'!D107</f>
        <v>27.2</v>
      </c>
      <c r="E64" s="343">
        <f>'Office Minor'!E107</f>
        <v>15363.99</v>
      </c>
      <c r="F64" s="343">
        <f>'Office Minor'!F107</f>
        <v>9218394</v>
      </c>
      <c r="G64" s="343">
        <f>'Office Minor'!G107</f>
        <v>1349258</v>
      </c>
      <c r="H64" s="343">
        <f>'Office Minor'!H107</f>
        <v>25</v>
      </c>
      <c r="I64" s="561"/>
      <c r="J64" s="366">
        <f t="shared" si="17"/>
        <v>600</v>
      </c>
      <c r="K64" s="358" t="s">
        <v>590</v>
      </c>
      <c r="L64" s="358">
        <f>K310</f>
        <v>0</v>
      </c>
      <c r="M64" s="358">
        <f t="shared" ref="M64:Q64" si="20">L310</f>
        <v>0</v>
      </c>
      <c r="N64" s="358">
        <f t="shared" si="20"/>
        <v>0</v>
      </c>
      <c r="O64" s="358">
        <f t="shared" si="20"/>
        <v>0</v>
      </c>
      <c r="P64" s="358">
        <f t="shared" si="20"/>
        <v>0</v>
      </c>
      <c r="Q64" s="358">
        <f t="shared" si="20"/>
        <v>0</v>
      </c>
    </row>
    <row r="65" spans="1:17" s="358" customFormat="1" ht="17.100000000000001" customHeight="1" x14ac:dyDescent="0.25">
      <c r="A65" s="347">
        <v>6</v>
      </c>
      <c r="B65" s="343" t="s">
        <v>58</v>
      </c>
      <c r="C65" s="343">
        <f>'Office Minor'!C382+'Office Minor'!C108</f>
        <v>4</v>
      </c>
      <c r="D65" s="343">
        <f>'Office Minor'!D382+'Office Minor'!D108</f>
        <v>17274.879999999997</v>
      </c>
      <c r="E65" s="343">
        <f>'Office Minor'!E382+'Office Minor'!E108</f>
        <v>833914.86</v>
      </c>
      <c r="F65" s="343">
        <f>'Office Minor'!F382+'Office Minor'!F108</f>
        <v>227704389.40000001</v>
      </c>
      <c r="G65" s="343">
        <f>'Office Minor'!G382+'Office Minor'!G108</f>
        <v>102242221</v>
      </c>
      <c r="H65" s="343">
        <f>'Office Minor'!H382+'Office Minor'!H108</f>
        <v>1061</v>
      </c>
      <c r="I65" s="561"/>
      <c r="J65" s="366">
        <f t="shared" si="17"/>
        <v>273.05472095796449</v>
      </c>
      <c r="K65" s="760" t="s">
        <v>49</v>
      </c>
      <c r="L65" s="760">
        <f>L64+L63</f>
        <v>370</v>
      </c>
      <c r="M65" s="760">
        <f t="shared" ref="M65:Q65" si="21">M64+M63</f>
        <v>387.66</v>
      </c>
      <c r="N65" s="760">
        <f t="shared" si="21"/>
        <v>4995144.1900000004</v>
      </c>
      <c r="O65" s="760">
        <f t="shared" si="21"/>
        <v>974053117</v>
      </c>
      <c r="P65" s="760">
        <f t="shared" si="21"/>
        <v>222623851.90000001</v>
      </c>
      <c r="Q65" s="760">
        <f t="shared" si="21"/>
        <v>2850</v>
      </c>
    </row>
    <row r="66" spans="1:17" s="358" customFormat="1" ht="17.100000000000001" customHeight="1" x14ac:dyDescent="0.25">
      <c r="A66" s="347">
        <v>7</v>
      </c>
      <c r="B66" s="340" t="s">
        <v>25</v>
      </c>
      <c r="C66" s="343">
        <f>'Office Minor'!C109</f>
        <v>2</v>
      </c>
      <c r="D66" s="343">
        <f>'Office Minor'!D109</f>
        <v>10</v>
      </c>
      <c r="E66" s="343">
        <f>'Office Minor'!E109</f>
        <v>1142.857143</v>
      </c>
      <c r="F66" s="343">
        <f>'Office Minor'!F109</f>
        <v>514285.71429999999</v>
      </c>
      <c r="G66" s="343">
        <f>'Office Minor'!G109</f>
        <v>40000</v>
      </c>
      <c r="H66" s="343">
        <f>'Office Minor'!H109</f>
        <v>2</v>
      </c>
      <c r="I66" s="561"/>
      <c r="J66" s="366">
        <f t="shared" si="17"/>
        <v>449.99999995625001</v>
      </c>
    </row>
    <row r="67" spans="1:17" s="358" customFormat="1" ht="17.100000000000001" customHeight="1" x14ac:dyDescent="0.25">
      <c r="A67" s="347">
        <v>8</v>
      </c>
      <c r="B67" s="340" t="s">
        <v>30</v>
      </c>
      <c r="C67" s="343">
        <f>'Office Minor'!C110</f>
        <v>2</v>
      </c>
      <c r="D67" s="343">
        <f>'Office Minor'!D110</f>
        <v>340.68</v>
      </c>
      <c r="E67" s="343">
        <f>'Office Minor'!E110</f>
        <v>678998.23</v>
      </c>
      <c r="F67" s="343">
        <f>'Office Minor'!F110</f>
        <v>441348849.5</v>
      </c>
      <c r="G67" s="343">
        <f>'Office Minor'!G110</f>
        <v>93730250</v>
      </c>
      <c r="H67" s="343">
        <f>'Office Minor'!H110</f>
        <v>275</v>
      </c>
      <c r="I67" s="561"/>
      <c r="J67" s="366">
        <f t="shared" si="17"/>
        <v>650</v>
      </c>
      <c r="K67" s="358" t="s">
        <v>591</v>
      </c>
      <c r="L67" s="358">
        <f>K313</f>
        <v>2</v>
      </c>
      <c r="M67" s="358">
        <f t="shared" ref="M67:Q67" si="22">L313</f>
        <v>9066.58</v>
      </c>
      <c r="N67" s="358">
        <f t="shared" si="22"/>
        <v>353273</v>
      </c>
      <c r="O67" s="358">
        <f t="shared" si="22"/>
        <v>88318250</v>
      </c>
      <c r="P67" s="358">
        <f t="shared" si="22"/>
        <v>31794570</v>
      </c>
      <c r="Q67" s="358">
        <f t="shared" si="22"/>
        <v>905</v>
      </c>
    </row>
    <row r="68" spans="1:17" s="358" customFormat="1" ht="17.100000000000001" customHeight="1" x14ac:dyDescent="0.25">
      <c r="A68" s="347">
        <v>9</v>
      </c>
      <c r="B68" s="340" t="str">
        <f>'Office Minor'!B112</f>
        <v>Greval</v>
      </c>
      <c r="C68" s="340">
        <f>'Office Minor'!C112</f>
        <v>1</v>
      </c>
      <c r="D68" s="340">
        <f>'Office Minor'!D112</f>
        <v>1</v>
      </c>
      <c r="E68" s="340">
        <f>'Office Minor'!E112</f>
        <v>8460</v>
      </c>
      <c r="F68" s="340">
        <f>'Office Minor'!F112</f>
        <v>1692000</v>
      </c>
      <c r="G68" s="340">
        <f>'Office Minor'!G112</f>
        <v>169200</v>
      </c>
      <c r="H68" s="340">
        <f>'Office Minor'!H112</f>
        <v>2</v>
      </c>
      <c r="I68" s="561"/>
      <c r="J68" s="366"/>
      <c r="K68" s="358" t="s">
        <v>600</v>
      </c>
      <c r="L68" s="358">
        <f>'Office Minor'!C108</f>
        <v>2</v>
      </c>
      <c r="M68" s="358">
        <f>'Office Minor'!D108</f>
        <v>8208.2999999999993</v>
      </c>
      <c r="N68" s="358">
        <f>'Office Minor'!E108</f>
        <v>480641.86</v>
      </c>
      <c r="O68" s="358">
        <f>'Office Minor'!F108</f>
        <v>139386139.40000001</v>
      </c>
      <c r="P68" s="358">
        <f>'Office Minor'!G108</f>
        <v>70447651</v>
      </c>
      <c r="Q68" s="358">
        <f>'Office Minor'!H108</f>
        <v>156</v>
      </c>
    </row>
    <row r="69" spans="1:17" s="358" customFormat="1" ht="17.100000000000001" customHeight="1" x14ac:dyDescent="0.25">
      <c r="A69" s="347">
        <v>10</v>
      </c>
      <c r="B69" s="340" t="s">
        <v>43</v>
      </c>
      <c r="C69" s="343">
        <f>'Office Minor'!C111</f>
        <v>9</v>
      </c>
      <c r="D69" s="343">
        <f>'Office Minor'!D111</f>
        <v>40.5</v>
      </c>
      <c r="E69" s="343">
        <f>'Office Minor'!E111</f>
        <v>11644.98</v>
      </c>
      <c r="F69" s="343">
        <f>'Office Minor'!F111</f>
        <v>9083084.4000000004</v>
      </c>
      <c r="G69" s="343">
        <f>'Office Minor'!G111</f>
        <v>2290116</v>
      </c>
      <c r="H69" s="343">
        <f>'Office Minor'!H111</f>
        <v>35</v>
      </c>
      <c r="I69" s="561"/>
      <c r="J69" s="366">
        <f t="shared" si="17"/>
        <v>780.00000000000011</v>
      </c>
      <c r="K69" s="760" t="s">
        <v>49</v>
      </c>
      <c r="L69" s="760">
        <f>L68+L67</f>
        <v>4</v>
      </c>
      <c r="M69" s="760">
        <f t="shared" ref="M69:Q69" si="23">M68+M67</f>
        <v>17274.879999999997</v>
      </c>
      <c r="N69" s="760">
        <f t="shared" si="23"/>
        <v>833914.86</v>
      </c>
      <c r="O69" s="760">
        <f t="shared" si="23"/>
        <v>227704389.40000001</v>
      </c>
      <c r="P69" s="760">
        <f t="shared" si="23"/>
        <v>102242221</v>
      </c>
      <c r="Q69" s="760">
        <f t="shared" si="23"/>
        <v>1061</v>
      </c>
    </row>
    <row r="70" spans="1:17" s="358" customFormat="1" ht="17.100000000000001" customHeight="1" x14ac:dyDescent="0.25">
      <c r="A70" s="347">
        <v>11</v>
      </c>
      <c r="B70" s="340" t="s">
        <v>64</v>
      </c>
      <c r="C70" s="343">
        <f>'Office Minor'!C113</f>
        <v>0</v>
      </c>
      <c r="D70" s="343">
        <f>'Office Minor'!D113</f>
        <v>0</v>
      </c>
      <c r="E70" s="343">
        <f>'Office Minor'!E113</f>
        <v>0</v>
      </c>
      <c r="F70" s="343">
        <f>'Office Minor'!F113</f>
        <v>0</v>
      </c>
      <c r="G70" s="343">
        <f>'Office Minor'!G113</f>
        <v>0</v>
      </c>
      <c r="H70" s="343">
        <f>'Office Minor'!H113</f>
        <v>0</v>
      </c>
      <c r="I70" s="561"/>
      <c r="J70" s="366"/>
      <c r="K70" s="760"/>
      <c r="L70" s="760"/>
      <c r="M70" s="760"/>
      <c r="N70" s="760"/>
      <c r="O70" s="760"/>
      <c r="P70" s="760"/>
      <c r="Q70" s="760"/>
    </row>
    <row r="71" spans="1:17" s="358" customFormat="1" ht="17.100000000000001" customHeight="1" x14ac:dyDescent="0.25">
      <c r="A71" s="347">
        <v>12</v>
      </c>
      <c r="B71" s="340" t="s">
        <v>193</v>
      </c>
      <c r="C71" s="343">
        <f>'Office Minor'!C114</f>
        <v>3</v>
      </c>
      <c r="D71" s="343">
        <f>'Office Minor'!D114</f>
        <v>6</v>
      </c>
      <c r="E71" s="343">
        <f>'Office Minor'!E114</f>
        <v>379670.33</v>
      </c>
      <c r="F71" s="343">
        <f>'Office Minor'!F114</f>
        <v>75934066</v>
      </c>
      <c r="G71" s="343">
        <f>'Office Minor'!G114</f>
        <v>12330819</v>
      </c>
      <c r="H71" s="343">
        <f>'Office Minor'!H114</f>
        <v>8</v>
      </c>
      <c r="I71" s="561"/>
      <c r="J71" s="366"/>
      <c r="K71" s="760"/>
      <c r="L71" s="760"/>
      <c r="M71" s="760"/>
      <c r="N71" s="760"/>
      <c r="O71" s="760"/>
      <c r="P71" s="760"/>
      <c r="Q71" s="760"/>
    </row>
    <row r="72" spans="1:17" s="358" customFormat="1" ht="17.100000000000001" customHeight="1" x14ac:dyDescent="0.25">
      <c r="A72" s="347"/>
      <c r="B72" s="343" t="s">
        <v>74</v>
      </c>
      <c r="C72" s="343"/>
      <c r="D72" s="343"/>
      <c r="E72" s="343"/>
      <c r="F72" s="343"/>
      <c r="G72" s="738">
        <f>'Office Minor'!G115</f>
        <v>63527842</v>
      </c>
      <c r="H72" s="343"/>
      <c r="I72" s="561"/>
      <c r="J72" s="366"/>
    </row>
    <row r="73" spans="1:17" s="358" customFormat="1" ht="17.100000000000001" customHeight="1" x14ac:dyDescent="0.25">
      <c r="A73" s="347"/>
      <c r="B73" s="343" t="s">
        <v>48</v>
      </c>
      <c r="C73" s="343"/>
      <c r="D73" s="343"/>
      <c r="E73" s="343"/>
      <c r="F73" s="343"/>
      <c r="G73" s="738">
        <f>'Office Minor'!G116</f>
        <v>127218077</v>
      </c>
      <c r="H73" s="343"/>
      <c r="I73" s="561"/>
      <c r="J73" s="366"/>
    </row>
    <row r="74" spans="1:17" s="358" customFormat="1" ht="17.100000000000001" customHeight="1" x14ac:dyDescent="0.25">
      <c r="A74" s="1262" t="s">
        <v>49</v>
      </c>
      <c r="B74" s="1263"/>
      <c r="C74" s="533">
        <f t="shared" ref="C74:H74" si="24">SUM(C60:C73)</f>
        <v>498</v>
      </c>
      <c r="D74" s="533">
        <f t="shared" si="24"/>
        <v>18327.849999999999</v>
      </c>
      <c r="E74" s="533">
        <f t="shared" si="24"/>
        <v>7489698.0136136003</v>
      </c>
      <c r="F74" s="533">
        <f t="shared" si="24"/>
        <v>2269890086.0142999</v>
      </c>
      <c r="G74" s="533">
        <f t="shared" si="24"/>
        <v>708737887.89999998</v>
      </c>
      <c r="H74" s="533">
        <f t="shared" si="24"/>
        <v>5395</v>
      </c>
      <c r="I74" s="562">
        <f>G74+Distt.Major!G39</f>
        <v>1887700193.9000001</v>
      </c>
      <c r="J74" s="366"/>
    </row>
    <row r="75" spans="1:17" s="358" customFormat="1" ht="17.100000000000001" customHeight="1" x14ac:dyDescent="0.25">
      <c r="A75" s="557"/>
      <c r="B75" s="557"/>
      <c r="C75" s="557"/>
      <c r="D75" s="557"/>
      <c r="E75" s="557"/>
      <c r="F75" s="557"/>
      <c r="G75" s="557"/>
      <c r="H75" s="557"/>
      <c r="I75" s="561"/>
      <c r="J75" s="366"/>
    </row>
    <row r="76" spans="1:17" s="358" customFormat="1" ht="17.100000000000001" customHeight="1" x14ac:dyDescent="0.25">
      <c r="A76" s="1297" t="s">
        <v>281</v>
      </c>
      <c r="B76" s="1297"/>
      <c r="C76" s="1297"/>
      <c r="D76" s="1297"/>
      <c r="E76" s="1297"/>
      <c r="F76" s="1297"/>
      <c r="G76" s="1297"/>
      <c r="H76" s="1297"/>
      <c r="I76" s="561"/>
      <c r="J76" s="366"/>
    </row>
    <row r="77" spans="1:17" s="358" customFormat="1" ht="17.100000000000001" customHeight="1" x14ac:dyDescent="0.25">
      <c r="A77" s="1258" t="s">
        <v>181</v>
      </c>
      <c r="B77" s="1258" t="s">
        <v>3</v>
      </c>
      <c r="C77" s="1258" t="s">
        <v>4</v>
      </c>
      <c r="D77" s="890" t="s">
        <v>5</v>
      </c>
      <c r="E77" s="72" t="s">
        <v>6</v>
      </c>
      <c r="F77" s="889" t="s">
        <v>7</v>
      </c>
      <c r="G77" s="889" t="s">
        <v>8</v>
      </c>
      <c r="H77" s="72" t="s">
        <v>9</v>
      </c>
      <c r="I77" s="561"/>
      <c r="J77" s="366"/>
    </row>
    <row r="78" spans="1:17" s="358" customFormat="1" ht="17.100000000000001" customHeight="1" x14ac:dyDescent="0.25">
      <c r="A78" s="1268"/>
      <c r="B78" s="1268"/>
      <c r="C78" s="1268"/>
      <c r="D78" s="891" t="s">
        <v>77</v>
      </c>
      <c r="E78" s="891" t="s">
        <v>78</v>
      </c>
      <c r="F78" s="892" t="s">
        <v>79</v>
      </c>
      <c r="G78" s="892" t="s">
        <v>79</v>
      </c>
      <c r="H78" s="73" t="s">
        <v>12</v>
      </c>
      <c r="I78" s="561"/>
      <c r="J78" s="366"/>
    </row>
    <row r="79" spans="1:17" s="358" customFormat="1" ht="17.100000000000001" customHeight="1" x14ac:dyDescent="0.25">
      <c r="A79" s="341">
        <v>1</v>
      </c>
      <c r="B79" s="344" t="s">
        <v>62</v>
      </c>
      <c r="C79" s="348">
        <f>'Office Minor'!C90</f>
        <v>41</v>
      </c>
      <c r="D79" s="348">
        <f>'Office Minor'!D90</f>
        <v>41.644300000000001</v>
      </c>
      <c r="E79" s="348">
        <f>'Office Minor'!E90</f>
        <v>428544.71</v>
      </c>
      <c r="F79" s="348">
        <f>'Office Minor'!F90</f>
        <v>83566218.450000003</v>
      </c>
      <c r="G79" s="348">
        <f>'Office Minor'!G90</f>
        <v>134316505</v>
      </c>
      <c r="H79" s="348">
        <f>'Office Minor'!H90</f>
        <v>118</v>
      </c>
      <c r="I79" s="561"/>
      <c r="J79" s="366">
        <f>F79/E79</f>
        <v>195</v>
      </c>
    </row>
    <row r="80" spans="1:17" s="358" customFormat="1" ht="17.100000000000001" customHeight="1" x14ac:dyDescent="0.25">
      <c r="A80" s="341">
        <v>2</v>
      </c>
      <c r="B80" s="344" t="s">
        <v>70</v>
      </c>
      <c r="C80" s="348">
        <f>'Office Minor'!C91</f>
        <v>2</v>
      </c>
      <c r="D80" s="348">
        <f>'Office Minor'!D91</f>
        <v>2</v>
      </c>
      <c r="E80" s="348">
        <f>'Office Minor'!E91</f>
        <v>0</v>
      </c>
      <c r="F80" s="348">
        <f>'Office Minor'!F91</f>
        <v>0</v>
      </c>
      <c r="G80" s="348">
        <f>'Office Minor'!G91</f>
        <v>7000</v>
      </c>
      <c r="H80" s="348">
        <f>'Office Minor'!H91</f>
        <v>5</v>
      </c>
      <c r="I80" s="561"/>
      <c r="J80" s="366" t="e">
        <f t="shared" ref="J80:J83" si="25">F80/E80</f>
        <v>#DIV/0!</v>
      </c>
    </row>
    <row r="81" spans="1:10" s="358" customFormat="1" ht="17.100000000000001" customHeight="1" x14ac:dyDescent="0.25">
      <c r="A81" s="341">
        <v>3</v>
      </c>
      <c r="B81" s="344" t="s">
        <v>58</v>
      </c>
      <c r="C81" s="348">
        <f>'Office Minor'!C92</f>
        <v>3</v>
      </c>
      <c r="D81" s="348">
        <f>'Office Minor'!D92</f>
        <v>850.14</v>
      </c>
      <c r="E81" s="348">
        <f>'Office Minor'!E92</f>
        <v>22927.13</v>
      </c>
      <c r="F81" s="348">
        <f>'Office Minor'!F92</f>
        <v>6878139</v>
      </c>
      <c r="G81" s="348">
        <f>'Office Minor'!G92</f>
        <v>1031720</v>
      </c>
      <c r="H81" s="348">
        <f>'Office Minor'!H92</f>
        <v>5</v>
      </c>
      <c r="I81" s="561"/>
      <c r="J81" s="366">
        <f t="shared" si="25"/>
        <v>300</v>
      </c>
    </row>
    <row r="82" spans="1:10" s="358" customFormat="1" ht="17.100000000000001" customHeight="1" x14ac:dyDescent="0.25">
      <c r="A82" s="341">
        <v>4</v>
      </c>
      <c r="B82" s="344" t="s">
        <v>64</v>
      </c>
      <c r="C82" s="348">
        <f>'Office Minor'!C93</f>
        <v>0</v>
      </c>
      <c r="D82" s="348">
        <f>'Office Minor'!D93</f>
        <v>0</v>
      </c>
      <c r="E82" s="348">
        <f>'Office Minor'!E93</f>
        <v>385979.18599999999</v>
      </c>
      <c r="F82" s="348">
        <f>'Office Minor'!F93</f>
        <v>13509271.461999999</v>
      </c>
      <c r="G82" s="348">
        <f>'Office Minor'!G93</f>
        <v>2418683</v>
      </c>
      <c r="H82" s="348">
        <f>'Office Minor'!H93</f>
        <v>0</v>
      </c>
      <c r="I82" s="561"/>
      <c r="J82" s="366">
        <f t="shared" si="25"/>
        <v>34.99999987564096</v>
      </c>
    </row>
    <row r="83" spans="1:10" s="358" customFormat="1" ht="17.100000000000001" customHeight="1" x14ac:dyDescent="0.25">
      <c r="A83" s="341">
        <v>5</v>
      </c>
      <c r="B83" s="344" t="s">
        <v>43</v>
      </c>
      <c r="C83" s="348">
        <f>'Office Minor'!C94</f>
        <v>2</v>
      </c>
      <c r="D83" s="348">
        <f>'Office Minor'!D94</f>
        <v>2</v>
      </c>
      <c r="E83" s="348">
        <f>'Office Minor'!E94</f>
        <v>0</v>
      </c>
      <c r="F83" s="348">
        <f>'Office Minor'!F94</f>
        <v>0</v>
      </c>
      <c r="G83" s="348">
        <f>'Office Minor'!G94</f>
        <v>475110</v>
      </c>
      <c r="H83" s="348">
        <f>'Office Minor'!H94</f>
        <v>0</v>
      </c>
      <c r="I83" s="561"/>
      <c r="J83" s="366" t="e">
        <f t="shared" si="25"/>
        <v>#DIV/0!</v>
      </c>
    </row>
    <row r="84" spans="1:10" s="358" customFormat="1" ht="17.100000000000001" customHeight="1" x14ac:dyDescent="0.25">
      <c r="A84" s="341"/>
      <c r="B84" s="344" t="s">
        <v>74</v>
      </c>
      <c r="C84" s="348"/>
      <c r="D84" s="348"/>
      <c r="E84" s="348"/>
      <c r="F84" s="348"/>
      <c r="G84" s="348">
        <f>'Office Minor'!G95</f>
        <v>71076000</v>
      </c>
      <c r="H84" s="348"/>
      <c r="I84" s="561"/>
      <c r="J84" s="366"/>
    </row>
    <row r="85" spans="1:10" s="358" customFormat="1" ht="17.100000000000001" customHeight="1" x14ac:dyDescent="0.25">
      <c r="A85" s="341"/>
      <c r="B85" s="344" t="s">
        <v>48</v>
      </c>
      <c r="C85" s="348"/>
      <c r="D85" s="348"/>
      <c r="E85" s="348"/>
      <c r="F85" s="348"/>
      <c r="G85" s="348">
        <f>'Office Minor'!G96</f>
        <v>26813000</v>
      </c>
      <c r="H85" s="348"/>
      <c r="I85" s="561"/>
      <c r="J85" s="366"/>
    </row>
    <row r="86" spans="1:10" s="358" customFormat="1" ht="17.100000000000001" customHeight="1" x14ac:dyDescent="0.25">
      <c r="A86" s="1295" t="s">
        <v>49</v>
      </c>
      <c r="B86" s="1296"/>
      <c r="C86" s="551">
        <f t="shared" ref="C86:H86" si="26">SUM(C79:C85)</f>
        <v>48</v>
      </c>
      <c r="D86" s="552">
        <f t="shared" si="26"/>
        <v>895.78430000000003</v>
      </c>
      <c r="E86" s="551">
        <f t="shared" si="26"/>
        <v>837451.02600000007</v>
      </c>
      <c r="F86" s="929">
        <f t="shared" si="26"/>
        <v>103953628.912</v>
      </c>
      <c r="G86" s="541">
        <f t="shared" si="26"/>
        <v>236138018</v>
      </c>
      <c r="H86" s="930">
        <f t="shared" si="26"/>
        <v>128</v>
      </c>
      <c r="I86" s="564">
        <f>G86</f>
        <v>236138018</v>
      </c>
      <c r="J86" s="366"/>
    </row>
    <row r="87" spans="1:10" s="358" customFormat="1" ht="17.100000000000001" customHeight="1" x14ac:dyDescent="0.25">
      <c r="A87" s="557"/>
      <c r="B87" s="557"/>
      <c r="C87" s="557"/>
      <c r="D87" s="557"/>
      <c r="E87" s="557"/>
      <c r="F87" s="557"/>
      <c r="G87" s="557"/>
      <c r="H87" s="557"/>
      <c r="I87" s="561"/>
      <c r="J87" s="366"/>
    </row>
    <row r="88" spans="1:10" s="358" customFormat="1" ht="17.100000000000001" customHeight="1" x14ac:dyDescent="0.25">
      <c r="A88" s="1297" t="s">
        <v>243</v>
      </c>
      <c r="B88" s="1297"/>
      <c r="C88" s="1297"/>
      <c r="D88" s="1297"/>
      <c r="E88" s="1297"/>
      <c r="F88" s="1297"/>
      <c r="G88" s="1297"/>
      <c r="H88" s="1297"/>
      <c r="I88" s="561"/>
      <c r="J88" s="366"/>
    </row>
    <row r="89" spans="1:10" s="358" customFormat="1" ht="17.100000000000001" customHeight="1" x14ac:dyDescent="0.25">
      <c r="A89" s="1258" t="s">
        <v>181</v>
      </c>
      <c r="B89" s="1258" t="s">
        <v>3</v>
      </c>
      <c r="C89" s="1258" t="s">
        <v>4</v>
      </c>
      <c r="D89" s="890" t="s">
        <v>5</v>
      </c>
      <c r="E89" s="72" t="s">
        <v>6</v>
      </c>
      <c r="F89" s="889" t="s">
        <v>7</v>
      </c>
      <c r="G89" s="889" t="s">
        <v>8</v>
      </c>
      <c r="H89" s="72" t="s">
        <v>9</v>
      </c>
      <c r="I89" s="561"/>
      <c r="J89" s="366"/>
    </row>
    <row r="90" spans="1:10" s="358" customFormat="1" ht="17.100000000000001" customHeight="1" x14ac:dyDescent="0.25">
      <c r="A90" s="1289"/>
      <c r="B90" s="1259"/>
      <c r="C90" s="1259"/>
      <c r="D90" s="922" t="s">
        <v>77</v>
      </c>
      <c r="E90" s="79" t="s">
        <v>78</v>
      </c>
      <c r="F90" s="923" t="s">
        <v>79</v>
      </c>
      <c r="G90" s="923" t="s">
        <v>79</v>
      </c>
      <c r="H90" s="79" t="s">
        <v>12</v>
      </c>
      <c r="I90" s="561"/>
      <c r="J90" s="366"/>
    </row>
    <row r="91" spans="1:10" s="358" customFormat="1" ht="17.100000000000001" customHeight="1" x14ac:dyDescent="0.25">
      <c r="A91" s="341">
        <v>1</v>
      </c>
      <c r="B91" s="931" t="s">
        <v>62</v>
      </c>
      <c r="C91" s="932">
        <f>'Office Minor'!C637+'Office Minor'!C156</f>
        <v>575</v>
      </c>
      <c r="D91" s="932">
        <f>'Office Minor'!D637+'Office Minor'!D156</f>
        <v>582.6</v>
      </c>
      <c r="E91" s="932">
        <f>'Office Minor'!E637+'Office Minor'!E156</f>
        <v>23430426.010000002</v>
      </c>
      <c r="F91" s="932">
        <f>'Office Minor'!F637+'Office Minor'!F156</f>
        <v>4334628812</v>
      </c>
      <c r="G91" s="932">
        <f>'Office Minor'!G637+'Office Minor'!G156</f>
        <v>1280462167.8</v>
      </c>
      <c r="H91" s="932">
        <f>'Office Minor'!H637+'Office Minor'!H156</f>
        <v>3050</v>
      </c>
      <c r="I91" s="561"/>
      <c r="J91" s="366">
        <f>F91/E91</f>
        <v>185.00000000640193</v>
      </c>
    </row>
    <row r="92" spans="1:10" s="358" customFormat="1" ht="17.100000000000001" customHeight="1" x14ac:dyDescent="0.25">
      <c r="A92" s="341">
        <v>2</v>
      </c>
      <c r="B92" s="933" t="s">
        <v>70</v>
      </c>
      <c r="C92" s="932">
        <f>'Office Minor'!C638</f>
        <v>74</v>
      </c>
      <c r="D92" s="932">
        <f>'Office Minor'!D638</f>
        <v>550.87</v>
      </c>
      <c r="E92" s="932">
        <f>'Office Minor'!E638</f>
        <v>61762</v>
      </c>
      <c r="F92" s="932">
        <f>'Office Minor'!F638</f>
        <v>46321500</v>
      </c>
      <c r="G92" s="932">
        <f>'Office Minor'!G638</f>
        <v>74285165.200000003</v>
      </c>
      <c r="H92" s="932">
        <f>'Office Minor'!H638</f>
        <v>250</v>
      </c>
      <c r="I92" s="561"/>
      <c r="J92" s="366">
        <f t="shared" ref="J92:J99" si="27">F92/E92</f>
        <v>750</v>
      </c>
    </row>
    <row r="93" spans="1:10" s="358" customFormat="1" ht="17.100000000000001" customHeight="1" x14ac:dyDescent="0.25">
      <c r="A93" s="341">
        <v>3</v>
      </c>
      <c r="B93" s="934" t="s">
        <v>54</v>
      </c>
      <c r="C93" s="932">
        <f>'Office Minor'!C639</f>
        <v>1</v>
      </c>
      <c r="D93" s="932">
        <f>'Office Minor'!D639</f>
        <v>0.71</v>
      </c>
      <c r="E93" s="932">
        <f>'Office Minor'!E639</f>
        <v>30.7</v>
      </c>
      <c r="F93" s="932">
        <f>'Office Minor'!F639</f>
        <v>27630</v>
      </c>
      <c r="G93" s="932">
        <f>'Office Minor'!G639</f>
        <v>40000</v>
      </c>
      <c r="H93" s="932">
        <f>'Office Minor'!H639</f>
        <v>10</v>
      </c>
      <c r="I93" s="561"/>
      <c r="J93" s="366">
        <f t="shared" si="27"/>
        <v>900</v>
      </c>
    </row>
    <row r="94" spans="1:10" s="358" customFormat="1" ht="17.100000000000001" customHeight="1" x14ac:dyDescent="0.25">
      <c r="A94" s="341">
        <v>4</v>
      </c>
      <c r="B94" s="934" t="s">
        <v>63</v>
      </c>
      <c r="C94" s="932">
        <f>'Office Minor'!C640</f>
        <v>2</v>
      </c>
      <c r="D94" s="932">
        <f>'Office Minor'!D640</f>
        <v>965.94</v>
      </c>
      <c r="E94" s="932">
        <f>'Office Minor'!E640</f>
        <v>0</v>
      </c>
      <c r="F94" s="932">
        <f>'Office Minor'!F640</f>
        <v>0</v>
      </c>
      <c r="G94" s="932">
        <f>'Office Minor'!G640</f>
        <v>0</v>
      </c>
      <c r="H94" s="932">
        <f>'Office Minor'!H640</f>
        <v>0</v>
      </c>
      <c r="I94" s="561"/>
      <c r="J94" s="366" t="e">
        <f t="shared" si="27"/>
        <v>#DIV/0!</v>
      </c>
    </row>
    <row r="95" spans="1:10" s="358" customFormat="1" ht="17.100000000000001" customHeight="1" x14ac:dyDescent="0.25">
      <c r="A95" s="341">
        <v>5</v>
      </c>
      <c r="B95" s="934" t="s">
        <v>64</v>
      </c>
      <c r="C95" s="932">
        <f>'Office Minor'!C159</f>
        <v>0</v>
      </c>
      <c r="D95" s="932">
        <f>'Office Minor'!D159</f>
        <v>0</v>
      </c>
      <c r="E95" s="932">
        <f>'Office Minor'!E159</f>
        <v>0</v>
      </c>
      <c r="F95" s="932">
        <f>'Office Minor'!F159</f>
        <v>0</v>
      </c>
      <c r="G95" s="932">
        <f>'Office Minor'!G159</f>
        <v>0</v>
      </c>
      <c r="H95" s="932">
        <f>'Office Minor'!H159</f>
        <v>0</v>
      </c>
      <c r="I95" s="561"/>
      <c r="J95" s="366"/>
    </row>
    <row r="96" spans="1:10" s="358" customFormat="1" ht="17.100000000000001" customHeight="1" x14ac:dyDescent="0.25">
      <c r="A96" s="341">
        <v>6</v>
      </c>
      <c r="B96" s="934" t="s">
        <v>389</v>
      </c>
      <c r="C96" s="932">
        <f>'Office Minor'!C641+'Office Minor'!C158</f>
        <v>14</v>
      </c>
      <c r="D96" s="932">
        <f>'Office Minor'!D641+'Office Minor'!D158</f>
        <v>381.75399999999996</v>
      </c>
      <c r="E96" s="932">
        <f>'Office Minor'!E641+'Office Minor'!E158</f>
        <v>296742.53000000003</v>
      </c>
      <c r="F96" s="932">
        <f>'Office Minor'!F641+'Office Minor'!F158</f>
        <v>163039238.5</v>
      </c>
      <c r="G96" s="932">
        <f>'Office Minor'!G641+'Office Minor'!G158</f>
        <v>25899309</v>
      </c>
      <c r="H96" s="932">
        <f>'Office Minor'!H641+'Office Minor'!H158</f>
        <v>60</v>
      </c>
      <c r="I96" s="561"/>
      <c r="J96" s="366">
        <f t="shared" si="27"/>
        <v>549.42996711661112</v>
      </c>
    </row>
    <row r="97" spans="1:10" s="358" customFormat="1" ht="17.100000000000001" customHeight="1" x14ac:dyDescent="0.25">
      <c r="A97" s="341">
        <v>7</v>
      </c>
      <c r="B97" s="931" t="s">
        <v>53</v>
      </c>
      <c r="C97" s="932">
        <f>'Office Minor'!C157+'Office Minor'!C643</f>
        <v>0</v>
      </c>
      <c r="D97" s="932">
        <f>'Office Minor'!D157+'Office Minor'!D643</f>
        <v>0</v>
      </c>
      <c r="E97" s="932">
        <f>'Office Minor'!E157+'Office Minor'!E643</f>
        <v>940590</v>
      </c>
      <c r="F97" s="932">
        <f>'Office Minor'!F157+'Office Minor'!F643</f>
        <v>188118000</v>
      </c>
      <c r="G97" s="932">
        <f>'Office Minor'!G157+'Office Minor'!G643</f>
        <v>34998113</v>
      </c>
      <c r="H97" s="932">
        <f>'Office Minor'!H157+'Office Minor'!H643</f>
        <v>4400</v>
      </c>
      <c r="I97" s="561"/>
      <c r="J97" s="366">
        <f t="shared" si="27"/>
        <v>200</v>
      </c>
    </row>
    <row r="98" spans="1:10" s="358" customFormat="1" ht="17.100000000000001" customHeight="1" x14ac:dyDescent="0.25">
      <c r="A98" s="341">
        <v>8</v>
      </c>
      <c r="B98" s="934" t="s">
        <v>403</v>
      </c>
      <c r="C98" s="932">
        <f>'Office Minor'!C642</f>
        <v>4</v>
      </c>
      <c r="D98" s="932">
        <f>'Office Minor'!D642</f>
        <v>19.170000000000002</v>
      </c>
      <c r="E98" s="932">
        <f>'Office Minor'!E642</f>
        <v>0</v>
      </c>
      <c r="F98" s="932">
        <f>'Office Minor'!F642</f>
        <v>0</v>
      </c>
      <c r="G98" s="932">
        <f>'Office Minor'!G642</f>
        <v>112997</v>
      </c>
      <c r="H98" s="932">
        <f>'Office Minor'!H642</f>
        <v>20</v>
      </c>
      <c r="I98" s="561"/>
      <c r="J98" s="366" t="e">
        <f t="shared" si="27"/>
        <v>#DIV/0!</v>
      </c>
    </row>
    <row r="99" spans="1:10" s="358" customFormat="1" ht="17.100000000000001" customHeight="1" x14ac:dyDescent="0.25">
      <c r="A99" s="341">
        <v>9</v>
      </c>
      <c r="B99" s="934" t="s">
        <v>27</v>
      </c>
      <c r="C99" s="932">
        <f>'Office Minor'!C644</f>
        <v>1</v>
      </c>
      <c r="D99" s="932">
        <f>'Office Minor'!D644</f>
        <v>5</v>
      </c>
      <c r="E99" s="932">
        <f>'Office Minor'!E644</f>
        <v>0</v>
      </c>
      <c r="F99" s="932">
        <f>'Office Minor'!F644</f>
        <v>0</v>
      </c>
      <c r="G99" s="932">
        <f>'Office Minor'!G644</f>
        <v>0</v>
      </c>
      <c r="H99" s="932">
        <f>'Office Minor'!H644</f>
        <v>0</v>
      </c>
      <c r="I99" s="561"/>
      <c r="J99" s="366" t="e">
        <f t="shared" si="27"/>
        <v>#DIV/0!</v>
      </c>
    </row>
    <row r="100" spans="1:10" s="358" customFormat="1" ht="17.100000000000001" customHeight="1" x14ac:dyDescent="0.25">
      <c r="A100" s="341"/>
      <c r="B100" s="934" t="s">
        <v>74</v>
      </c>
      <c r="C100" s="932"/>
      <c r="D100" s="932"/>
      <c r="E100" s="932"/>
      <c r="F100" s="932"/>
      <c r="G100" s="932">
        <f>'Office Minor'!G645+'Office Minor'!G160</f>
        <v>32728272</v>
      </c>
      <c r="H100" s="932"/>
      <c r="I100" s="561"/>
      <c r="J100" s="366"/>
    </row>
    <row r="101" spans="1:10" s="358" customFormat="1" ht="17.100000000000001" customHeight="1" x14ac:dyDescent="0.25">
      <c r="A101" s="341"/>
      <c r="B101" s="935" t="s">
        <v>48</v>
      </c>
      <c r="C101" s="932"/>
      <c r="D101" s="932"/>
      <c r="E101" s="932"/>
      <c r="F101" s="932"/>
      <c r="G101" s="932">
        <f>'Office Minor'!G646+'Office Minor'!G161</f>
        <v>126422215</v>
      </c>
      <c r="H101" s="932"/>
      <c r="I101" s="561"/>
      <c r="J101" s="366"/>
    </row>
    <row r="102" spans="1:10" s="358" customFormat="1" ht="17.100000000000001" customHeight="1" x14ac:dyDescent="0.25">
      <c r="A102" s="1295" t="s">
        <v>49</v>
      </c>
      <c r="B102" s="1296"/>
      <c r="C102" s="533">
        <f t="shared" ref="C102:H102" si="28">SUM(C91:C101)</f>
        <v>671</v>
      </c>
      <c r="D102" s="534">
        <f t="shared" si="28"/>
        <v>2506.0439999999999</v>
      </c>
      <c r="E102" s="533">
        <f t="shared" si="28"/>
        <v>24729551.240000002</v>
      </c>
      <c r="F102" s="535">
        <f t="shared" si="28"/>
        <v>4732135180.5</v>
      </c>
      <c r="G102" s="535">
        <f t="shared" si="28"/>
        <v>1574948239</v>
      </c>
      <c r="H102" s="936">
        <f t="shared" si="28"/>
        <v>7790</v>
      </c>
      <c r="I102" s="562">
        <f>G102</f>
        <v>1574948239</v>
      </c>
      <c r="J102" s="366"/>
    </row>
    <row r="103" spans="1:10" s="358" customFormat="1" ht="17.100000000000001" customHeight="1" x14ac:dyDescent="0.25">
      <c r="A103" s="557"/>
      <c r="B103" s="557"/>
      <c r="C103" s="557"/>
      <c r="D103" s="557"/>
      <c r="E103" s="557"/>
      <c r="F103" s="557"/>
      <c r="G103" s="557"/>
      <c r="H103" s="557"/>
      <c r="I103" s="561"/>
      <c r="J103" s="366"/>
    </row>
    <row r="104" spans="1:10" s="358" customFormat="1" ht="17.100000000000001" customHeight="1" x14ac:dyDescent="0.25">
      <c r="A104" s="1297" t="s">
        <v>244</v>
      </c>
      <c r="B104" s="1297"/>
      <c r="C104" s="1297"/>
      <c r="D104" s="1297"/>
      <c r="E104" s="1297"/>
      <c r="F104" s="1297"/>
      <c r="G104" s="1297"/>
      <c r="H104" s="1297"/>
      <c r="I104" s="561"/>
      <c r="J104" s="366"/>
    </row>
    <row r="105" spans="1:10" s="358" customFormat="1" ht="17.100000000000001" customHeight="1" x14ac:dyDescent="0.25">
      <c r="A105" s="1258" t="s">
        <v>181</v>
      </c>
      <c r="B105" s="1258" t="s">
        <v>3</v>
      </c>
      <c r="C105" s="1258" t="s">
        <v>4</v>
      </c>
      <c r="D105" s="890" t="s">
        <v>5</v>
      </c>
      <c r="E105" s="72" t="s">
        <v>6</v>
      </c>
      <c r="F105" s="889" t="s">
        <v>7</v>
      </c>
      <c r="G105" s="889" t="s">
        <v>8</v>
      </c>
      <c r="H105" s="72" t="s">
        <v>9</v>
      </c>
      <c r="I105" s="561"/>
      <c r="J105" s="366"/>
    </row>
    <row r="106" spans="1:10" s="358" customFormat="1" ht="17.100000000000001" customHeight="1" x14ac:dyDescent="0.25">
      <c r="A106" s="1259"/>
      <c r="B106" s="1259"/>
      <c r="C106" s="1259"/>
      <c r="D106" s="922" t="s">
        <v>77</v>
      </c>
      <c r="E106" s="79" t="s">
        <v>78</v>
      </c>
      <c r="F106" s="923" t="s">
        <v>79</v>
      </c>
      <c r="G106" s="923" t="s">
        <v>79</v>
      </c>
      <c r="H106" s="79" t="s">
        <v>12</v>
      </c>
      <c r="I106" s="561"/>
      <c r="J106" s="366"/>
    </row>
    <row r="107" spans="1:10" s="358" customFormat="1" ht="17.100000000000001" customHeight="1" x14ac:dyDescent="0.25">
      <c r="A107" s="339">
        <v>1</v>
      </c>
      <c r="B107" s="343" t="s">
        <v>62</v>
      </c>
      <c r="C107" s="343">
        <f>'Office Minor'!C167+'Office Minor'!C142</f>
        <v>162</v>
      </c>
      <c r="D107" s="343">
        <f>'Office Minor'!D167+'Office Minor'!D142</f>
        <v>164.59</v>
      </c>
      <c r="E107" s="343">
        <f>'Office Minor'!E167+'Office Minor'!E142</f>
        <v>1551543.87</v>
      </c>
      <c r="F107" s="343">
        <f>'Office Minor'!F167+'Office Minor'!F142</f>
        <v>302624104.69999999</v>
      </c>
      <c r="G107" s="343">
        <f>'Office Minor'!G167+'Office Minor'!G142</f>
        <v>48730175</v>
      </c>
      <c r="H107" s="343">
        <f>'Office Minor'!H167+'Office Minor'!H142</f>
        <v>3365</v>
      </c>
      <c r="I107" s="561"/>
      <c r="J107" s="366">
        <f>F107/E107</f>
        <v>195.04708216854993</v>
      </c>
    </row>
    <row r="108" spans="1:10" s="358" customFormat="1" ht="17.100000000000001" customHeight="1" x14ac:dyDescent="0.25">
      <c r="A108" s="339">
        <v>2</v>
      </c>
      <c r="B108" s="343" t="s">
        <v>57</v>
      </c>
      <c r="C108" s="343">
        <f>'Office Minor'!C168</f>
        <v>361</v>
      </c>
      <c r="D108" s="343">
        <f>'Office Minor'!D168</f>
        <v>854.38</v>
      </c>
      <c r="E108" s="343">
        <f>'Office Minor'!E168</f>
        <v>1157062.58</v>
      </c>
      <c r="F108" s="343">
        <f>'Office Minor'!F168</f>
        <v>2487684547</v>
      </c>
      <c r="G108" s="343">
        <f>'Office Minor'!G168</f>
        <v>456480083</v>
      </c>
      <c r="H108" s="343">
        <f>'Office Minor'!H168</f>
        <v>985</v>
      </c>
      <c r="I108" s="561"/>
      <c r="J108" s="366">
        <f t="shared" ref="J108:J124" si="29">F108/E108</f>
        <v>2150</v>
      </c>
    </row>
    <row r="109" spans="1:10" s="358" customFormat="1" ht="17.100000000000001" customHeight="1" x14ac:dyDescent="0.25">
      <c r="A109" s="339">
        <v>3</v>
      </c>
      <c r="B109" s="343" t="s">
        <v>59</v>
      </c>
      <c r="C109" s="343">
        <f>'Office Minor'!C169</f>
        <v>5</v>
      </c>
      <c r="D109" s="343">
        <f>'Office Minor'!D169</f>
        <v>4.0599999999999996</v>
      </c>
      <c r="E109" s="343">
        <f>'Office Minor'!E169</f>
        <v>1254.83</v>
      </c>
      <c r="F109" s="343">
        <f>'Office Minor'!F169</f>
        <v>564673.5</v>
      </c>
      <c r="G109" s="343">
        <f>'Office Minor'!G169</f>
        <v>1660480</v>
      </c>
      <c r="H109" s="343">
        <f>'Office Minor'!H169</f>
        <v>20</v>
      </c>
      <c r="I109" s="561"/>
      <c r="J109" s="366">
        <f t="shared" si="29"/>
        <v>450</v>
      </c>
    </row>
    <row r="110" spans="1:10" s="358" customFormat="1" ht="17.100000000000001" customHeight="1" x14ac:dyDescent="0.25">
      <c r="A110" s="339">
        <v>4</v>
      </c>
      <c r="B110" s="343" t="s">
        <v>191</v>
      </c>
      <c r="C110" s="343">
        <f>'Office Minor'!C170</f>
        <v>6</v>
      </c>
      <c r="D110" s="343">
        <f>'Office Minor'!D170</f>
        <v>5.82</v>
      </c>
      <c r="E110" s="343">
        <f>'Office Minor'!E170</f>
        <v>332.73</v>
      </c>
      <c r="F110" s="343">
        <f>'Office Minor'!F170</f>
        <v>282820.5</v>
      </c>
      <c r="G110" s="343">
        <f>'Office Minor'!G170</f>
        <v>5808429</v>
      </c>
      <c r="H110" s="343">
        <f>'Office Minor'!H170</f>
        <v>32</v>
      </c>
      <c r="I110" s="561"/>
      <c r="J110" s="366">
        <f t="shared" si="29"/>
        <v>850</v>
      </c>
    </row>
    <row r="111" spans="1:10" s="358" customFormat="1" ht="17.100000000000001" customHeight="1" x14ac:dyDescent="0.25">
      <c r="A111" s="339">
        <v>5</v>
      </c>
      <c r="B111" s="343" t="str">
        <f>'Office Minor'!B171</f>
        <v>Pyrophylite</v>
      </c>
      <c r="C111" s="343">
        <f>'Office Minor'!C171</f>
        <v>0</v>
      </c>
      <c r="D111" s="343">
        <f>'Office Minor'!D171</f>
        <v>0</v>
      </c>
      <c r="E111" s="343">
        <f>'Office Minor'!E171</f>
        <v>6593.98</v>
      </c>
      <c r="F111" s="343">
        <f>'Office Minor'!F171</f>
        <v>3956388</v>
      </c>
      <c r="G111" s="343">
        <f>'Office Minor'!G171</f>
        <v>1028470</v>
      </c>
      <c r="H111" s="343">
        <f>'Office Minor'!H171</f>
        <v>0</v>
      </c>
      <c r="I111" s="561"/>
      <c r="J111" s="366"/>
    </row>
    <row r="112" spans="1:10" s="358" customFormat="1" ht="17.100000000000001" customHeight="1" x14ac:dyDescent="0.25">
      <c r="A112" s="339">
        <v>6</v>
      </c>
      <c r="B112" s="343" t="s">
        <v>192</v>
      </c>
      <c r="C112" s="343">
        <f>'Office Minor'!C172</f>
        <v>1</v>
      </c>
      <c r="D112" s="343">
        <f>'Office Minor'!D172</f>
        <v>1</v>
      </c>
      <c r="E112" s="343">
        <f>'Office Minor'!E172</f>
        <v>82236.5</v>
      </c>
      <c r="F112" s="343">
        <f>'Office Minor'!F172</f>
        <v>49341900</v>
      </c>
      <c r="G112" s="343">
        <f>'Office Minor'!G172</f>
        <v>1198500</v>
      </c>
      <c r="H112" s="343">
        <f>'Office Minor'!H172</f>
        <v>0</v>
      </c>
      <c r="I112" s="561"/>
      <c r="J112" s="366">
        <f t="shared" si="29"/>
        <v>600</v>
      </c>
    </row>
    <row r="113" spans="1:10" s="358" customFormat="1" ht="17.100000000000001" customHeight="1" x14ac:dyDescent="0.25">
      <c r="A113" s="339">
        <v>7</v>
      </c>
      <c r="B113" s="343" t="s">
        <v>53</v>
      </c>
      <c r="C113" s="343">
        <f>'Office Minor'!C173</f>
        <v>15</v>
      </c>
      <c r="D113" s="343">
        <f>'Office Minor'!D173</f>
        <v>15</v>
      </c>
      <c r="E113" s="343">
        <f>'Office Minor'!E173</f>
        <v>95760</v>
      </c>
      <c r="F113" s="343">
        <f>'Office Minor'!F173</f>
        <v>47880000</v>
      </c>
      <c r="G113" s="343">
        <f>'Office Minor'!G173</f>
        <v>13505752</v>
      </c>
      <c r="H113" s="343">
        <f>'Office Minor'!H173</f>
        <v>1650</v>
      </c>
      <c r="I113" s="561"/>
      <c r="J113" s="366">
        <f t="shared" si="29"/>
        <v>500</v>
      </c>
    </row>
    <row r="114" spans="1:10" s="358" customFormat="1" ht="17.100000000000001" customHeight="1" x14ac:dyDescent="0.25">
      <c r="A114" s="339">
        <v>8</v>
      </c>
      <c r="B114" s="343" t="s">
        <v>58</v>
      </c>
      <c r="C114" s="343">
        <f>'Office Minor'!C174+'Office Minor'!C143</f>
        <v>10</v>
      </c>
      <c r="D114" s="343">
        <f>'Office Minor'!D174+'Office Minor'!D143</f>
        <v>10608.08</v>
      </c>
      <c r="E114" s="343">
        <f>'Office Minor'!E174+'Office Minor'!E143</f>
        <v>4848646.9800000004</v>
      </c>
      <c r="F114" s="343">
        <f>'Office Minor'!F174+'Office Minor'!F143</f>
        <v>2424323505</v>
      </c>
      <c r="G114" s="343">
        <f>'Office Minor'!G174+'Office Minor'!G143</f>
        <v>310716550</v>
      </c>
      <c r="H114" s="343">
        <f>'Office Minor'!H174+'Office Minor'!H143</f>
        <v>150</v>
      </c>
      <c r="I114" s="561"/>
      <c r="J114" s="366">
        <f t="shared" si="29"/>
        <v>500.00000309364651</v>
      </c>
    </row>
    <row r="115" spans="1:10" s="358" customFormat="1" ht="17.100000000000001" customHeight="1" x14ac:dyDescent="0.25">
      <c r="A115" s="339">
        <v>9</v>
      </c>
      <c r="B115" s="343" t="s">
        <v>61</v>
      </c>
      <c r="C115" s="343">
        <f>'Office Minor'!C175</f>
        <v>26</v>
      </c>
      <c r="D115" s="343" t="str">
        <f>'Office Minor'!D175</f>
        <v>40..8</v>
      </c>
      <c r="E115" s="343">
        <f>'Office Minor'!E175</f>
        <v>55734.06</v>
      </c>
      <c r="F115" s="343">
        <f>'Office Minor'!F175</f>
        <v>103108011</v>
      </c>
      <c r="G115" s="343">
        <f>'Office Minor'!G175</f>
        <v>9117305</v>
      </c>
      <c r="H115" s="343">
        <f>'Office Minor'!H175</f>
        <v>95</v>
      </c>
      <c r="I115" s="561"/>
      <c r="J115" s="366">
        <f t="shared" si="29"/>
        <v>1850</v>
      </c>
    </row>
    <row r="116" spans="1:10" s="358" customFormat="1" ht="17.100000000000001" customHeight="1" x14ac:dyDescent="0.25">
      <c r="A116" s="339">
        <v>10</v>
      </c>
      <c r="B116" s="340" t="s">
        <v>158</v>
      </c>
      <c r="C116" s="343">
        <f>'Office Minor'!C176</f>
        <v>1</v>
      </c>
      <c r="D116" s="343">
        <f>'Office Minor'!D176</f>
        <v>5</v>
      </c>
      <c r="E116" s="343">
        <f>'Office Minor'!E176</f>
        <v>32887.089999999997</v>
      </c>
      <c r="F116" s="343">
        <f>'Office Minor'!F176</f>
        <v>65774180</v>
      </c>
      <c r="G116" s="343">
        <f>'Office Minor'!G176</f>
        <v>5711995.4000000004</v>
      </c>
      <c r="H116" s="343">
        <f>'Office Minor'!H176</f>
        <v>7</v>
      </c>
      <c r="I116" s="561"/>
      <c r="J116" s="366">
        <f t="shared" si="29"/>
        <v>2000.0000000000002</v>
      </c>
    </row>
    <row r="117" spans="1:10" s="358" customFormat="1" ht="17.100000000000001" customHeight="1" x14ac:dyDescent="0.25">
      <c r="A117" s="339">
        <v>11</v>
      </c>
      <c r="B117" s="340" t="s">
        <v>45</v>
      </c>
      <c r="C117" s="343">
        <f>'Office Minor'!C177+'Office Minor'!C145</f>
        <v>43</v>
      </c>
      <c r="D117" s="343">
        <f>'Office Minor'!D177+'Office Minor'!D145</f>
        <v>2953.4900000000002</v>
      </c>
      <c r="E117" s="343">
        <f>'Office Minor'!E177+'Office Minor'!E145</f>
        <v>549496.5</v>
      </c>
      <c r="F117" s="343">
        <f>'Office Minor'!F177+'Office Minor'!F145</f>
        <v>729910275</v>
      </c>
      <c r="G117" s="343">
        <f>'Office Minor'!G177+'Office Minor'!G145</f>
        <v>108287791</v>
      </c>
      <c r="H117" s="343">
        <f>'Office Minor'!H177+'Office Minor'!H145</f>
        <v>725</v>
      </c>
      <c r="I117" s="561"/>
      <c r="J117" s="366">
        <f t="shared" si="29"/>
        <v>1328.3256126290157</v>
      </c>
    </row>
    <row r="118" spans="1:10" s="358" customFormat="1" ht="17.100000000000001" customHeight="1" x14ac:dyDescent="0.25">
      <c r="A118" s="339">
        <v>12</v>
      </c>
      <c r="B118" s="340" t="s">
        <v>24</v>
      </c>
      <c r="C118" s="343">
        <f>'Office Minor'!C178</f>
        <v>9</v>
      </c>
      <c r="D118" s="343">
        <f>'Office Minor'!D178</f>
        <v>86.03</v>
      </c>
      <c r="E118" s="343">
        <f>'Office Minor'!E178</f>
        <v>175.86</v>
      </c>
      <c r="F118" s="343">
        <f>'Office Minor'!F178</f>
        <v>153877.5</v>
      </c>
      <c r="G118" s="343">
        <f>'Office Minor'!G178</f>
        <v>4415994.4000000004</v>
      </c>
      <c r="H118" s="343">
        <f>'Office Minor'!H178</f>
        <v>0</v>
      </c>
      <c r="I118" s="561"/>
      <c r="J118" s="366">
        <f t="shared" si="29"/>
        <v>874.99999999999989</v>
      </c>
    </row>
    <row r="119" spans="1:10" s="358" customFormat="1" ht="17.100000000000001" customHeight="1" x14ac:dyDescent="0.25">
      <c r="A119" s="339">
        <v>13</v>
      </c>
      <c r="B119" s="340" t="s">
        <v>25</v>
      </c>
      <c r="C119" s="343">
        <f>'Office Minor'!C179+'Office Minor'!C144</f>
        <v>45</v>
      </c>
      <c r="D119" s="343">
        <f>'Office Minor'!D179+'Office Minor'!D144</f>
        <v>1812.78</v>
      </c>
      <c r="E119" s="343">
        <f>'Office Minor'!E179+'Office Minor'!E144</f>
        <v>416528.86000000004</v>
      </c>
      <c r="F119" s="343">
        <f>'Office Minor'!F179+'Office Minor'!F144</f>
        <v>187437987</v>
      </c>
      <c r="G119" s="343">
        <f>'Office Minor'!G179+'Office Minor'!G144</f>
        <v>27724163</v>
      </c>
      <c r="H119" s="343">
        <f>'Office Minor'!H179+'Office Minor'!H144</f>
        <v>270</v>
      </c>
      <c r="I119" s="561"/>
      <c r="J119" s="366">
        <f t="shared" si="29"/>
        <v>449.99999999999994</v>
      </c>
    </row>
    <row r="120" spans="1:10" s="358" customFormat="1" ht="17.100000000000001" customHeight="1" x14ac:dyDescent="0.25">
      <c r="A120" s="339">
        <v>14</v>
      </c>
      <c r="B120" s="340" t="s">
        <v>428</v>
      </c>
      <c r="C120" s="343">
        <f>'Office Minor'!C180+'Office Minor'!C146</f>
        <v>12</v>
      </c>
      <c r="D120" s="343">
        <f>'Office Minor'!D180+'Office Minor'!D146</f>
        <v>47.91</v>
      </c>
      <c r="E120" s="343">
        <f>'Office Minor'!E180+'Office Minor'!E146</f>
        <v>37741.68</v>
      </c>
      <c r="F120" s="343">
        <f>'Office Minor'!F180+'Office Minor'!F146</f>
        <v>10420587</v>
      </c>
      <c r="G120" s="343">
        <f>'Office Minor'!G180+'Office Minor'!G146</f>
        <v>16015864</v>
      </c>
      <c r="H120" s="343">
        <f>'Office Minor'!H180+'Office Minor'!H146</f>
        <v>80</v>
      </c>
      <c r="I120" s="561"/>
      <c r="J120" s="366">
        <f t="shared" si="29"/>
        <v>276.10289208111561</v>
      </c>
    </row>
    <row r="121" spans="1:10" s="358" customFormat="1" ht="17.100000000000001" customHeight="1" x14ac:dyDescent="0.25">
      <c r="A121" s="339">
        <v>15</v>
      </c>
      <c r="B121" s="920" t="s">
        <v>40</v>
      </c>
      <c r="C121" s="343">
        <f>'Office Minor'!C181+'Office Minor'!C148</f>
        <v>781</v>
      </c>
      <c r="D121" s="343">
        <f>'Office Minor'!D181+'Office Minor'!D148</f>
        <v>3922.0561000000002</v>
      </c>
      <c r="E121" s="343">
        <f>'Office Minor'!E181+'Office Minor'!E148</f>
        <v>2277911.6277999999</v>
      </c>
      <c r="F121" s="343">
        <f>'Office Minor'!F181+'Office Minor'!F148</f>
        <v>1082072707.8889999</v>
      </c>
      <c r="G121" s="343">
        <f>'Office Minor'!G181+'Office Minor'!G148</f>
        <v>88086030.400000006</v>
      </c>
      <c r="H121" s="343">
        <f>'Office Minor'!H181+'Office Minor'!H148</f>
        <v>4202</v>
      </c>
      <c r="I121" s="561"/>
      <c r="J121" s="366">
        <f t="shared" si="29"/>
        <v>475.02839648527652</v>
      </c>
    </row>
    <row r="122" spans="1:10" s="358" customFormat="1" ht="17.100000000000001" customHeight="1" x14ac:dyDescent="0.25">
      <c r="A122" s="339">
        <v>16</v>
      </c>
      <c r="B122" s="340" t="s">
        <v>39</v>
      </c>
      <c r="C122" s="343">
        <f>'Office Minor'!C182+'Office Minor'!C147</f>
        <v>1</v>
      </c>
      <c r="D122" s="343">
        <f>'Office Minor'!D182+'Office Minor'!D147</f>
        <v>4.76</v>
      </c>
      <c r="E122" s="343">
        <f>'Office Minor'!E182+'Office Minor'!E147</f>
        <v>329320.67667000002</v>
      </c>
      <c r="F122" s="343">
        <f>'Office Minor'!F182+'Office Minor'!F147</f>
        <v>197655872.66670001</v>
      </c>
      <c r="G122" s="343">
        <f>'Office Minor'!G182+'Office Minor'!G147</f>
        <v>11799472.4</v>
      </c>
      <c r="H122" s="343">
        <f>'Office Minor'!H182+'Office Minor'!H147</f>
        <v>4</v>
      </c>
      <c r="I122" s="561"/>
      <c r="J122" s="366">
        <f t="shared" si="29"/>
        <v>600.19271995108761</v>
      </c>
    </row>
    <row r="123" spans="1:10" s="358" customFormat="1" ht="17.100000000000001" customHeight="1" x14ac:dyDescent="0.25">
      <c r="A123" s="339">
        <v>17</v>
      </c>
      <c r="B123" s="340" t="s">
        <v>43</v>
      </c>
      <c r="C123" s="343">
        <f>'Office Minor'!C183</f>
        <v>1</v>
      </c>
      <c r="D123" s="343">
        <f>'Office Minor'!D183</f>
        <v>5</v>
      </c>
      <c r="E123" s="343">
        <f>'Office Minor'!E183</f>
        <v>1255.1400000000001</v>
      </c>
      <c r="F123" s="343">
        <f>'Office Minor'!F183</f>
        <v>690327</v>
      </c>
      <c r="G123" s="343">
        <f>'Office Minor'!G183</f>
        <v>1215984.3999999999</v>
      </c>
      <c r="H123" s="343">
        <f>'Office Minor'!H183</f>
        <v>7</v>
      </c>
      <c r="I123" s="561"/>
      <c r="J123" s="366">
        <f t="shared" si="29"/>
        <v>550</v>
      </c>
    </row>
    <row r="124" spans="1:10" s="358" customFormat="1" ht="17.100000000000001" customHeight="1" x14ac:dyDescent="0.25">
      <c r="A124" s="339">
        <v>18</v>
      </c>
      <c r="B124" s="343" t="s">
        <v>70</v>
      </c>
      <c r="C124" s="343">
        <f>'Office Minor'!C141</f>
        <v>0</v>
      </c>
      <c r="D124" s="343">
        <f>'Office Minor'!D141</f>
        <v>0</v>
      </c>
      <c r="E124" s="343">
        <f>'Office Minor'!E141</f>
        <v>2337584.9</v>
      </c>
      <c r="F124" s="343">
        <f>'Office Minor'!F141</f>
        <v>2103826410</v>
      </c>
      <c r="G124" s="343">
        <f>'Office Minor'!G141</f>
        <v>437670184</v>
      </c>
      <c r="H124" s="343">
        <f>'Office Minor'!H141</f>
        <v>10000</v>
      </c>
      <c r="I124" s="561"/>
      <c r="J124" s="366">
        <f t="shared" si="29"/>
        <v>900</v>
      </c>
    </row>
    <row r="125" spans="1:10" s="358" customFormat="1" ht="17.100000000000001" customHeight="1" x14ac:dyDescent="0.25">
      <c r="A125" s="339"/>
      <c r="B125" s="343" t="s">
        <v>74</v>
      </c>
      <c r="C125" s="343"/>
      <c r="D125" s="343"/>
      <c r="E125" s="343"/>
      <c r="F125" s="343"/>
      <c r="G125" s="343">
        <f>'Office Minor'!G184+'Office Minor'!G149</f>
        <v>6977777</v>
      </c>
      <c r="H125" s="343"/>
      <c r="I125" s="561"/>
      <c r="J125" s="366"/>
    </row>
    <row r="126" spans="1:10" s="358" customFormat="1" ht="17.100000000000001" customHeight="1" x14ac:dyDescent="0.25">
      <c r="A126" s="339"/>
      <c r="B126" s="343" t="s">
        <v>48</v>
      </c>
      <c r="C126" s="343"/>
      <c r="D126" s="343"/>
      <c r="E126" s="343"/>
      <c r="F126" s="343"/>
      <c r="G126" s="343">
        <f>'Office Minor'!G185+'Office Minor'!G150</f>
        <v>300562834</v>
      </c>
      <c r="H126" s="343"/>
      <c r="I126" s="561"/>
      <c r="J126" s="366"/>
    </row>
    <row r="127" spans="1:10" s="358" customFormat="1" ht="17.100000000000001" customHeight="1" x14ac:dyDescent="0.25">
      <c r="A127" s="1262" t="s">
        <v>49</v>
      </c>
      <c r="B127" s="1263"/>
      <c r="C127" s="533">
        <f t="shared" ref="C127:H127" si="30">SUM(C107:C126)</f>
        <v>1479</v>
      </c>
      <c r="D127" s="534">
        <f t="shared" si="30"/>
        <v>20489.956099999999</v>
      </c>
      <c r="E127" s="533">
        <f t="shared" si="30"/>
        <v>13782067.864469999</v>
      </c>
      <c r="F127" s="535">
        <f t="shared" si="30"/>
        <v>9797708173.7556992</v>
      </c>
      <c r="G127" s="535">
        <f t="shared" si="30"/>
        <v>1856713834.0000002</v>
      </c>
      <c r="H127" s="936">
        <f t="shared" si="30"/>
        <v>21592</v>
      </c>
      <c r="I127" s="562">
        <f>G127+Distt.Major!G54</f>
        <v>16908473068</v>
      </c>
      <c r="J127" s="366"/>
    </row>
    <row r="128" spans="1:10" s="358" customFormat="1" ht="17.100000000000001" customHeight="1" x14ac:dyDescent="0.25">
      <c r="A128" s="557"/>
      <c r="B128" s="557"/>
      <c r="C128" s="557"/>
      <c r="D128" s="557"/>
      <c r="E128" s="557"/>
      <c r="F128" s="557"/>
      <c r="G128" s="557"/>
      <c r="H128" s="557"/>
      <c r="I128" s="561"/>
      <c r="J128" s="366"/>
    </row>
    <row r="129" spans="1:11" s="358" customFormat="1" ht="17.100000000000001" customHeight="1" x14ac:dyDescent="0.25">
      <c r="A129" s="1297" t="s">
        <v>245</v>
      </c>
      <c r="B129" s="1297"/>
      <c r="C129" s="1297"/>
      <c r="D129" s="1297"/>
      <c r="E129" s="1297"/>
      <c r="F129" s="1297"/>
      <c r="G129" s="1297"/>
      <c r="H129" s="1297"/>
      <c r="I129" s="561"/>
      <c r="J129" s="366"/>
    </row>
    <row r="130" spans="1:11" s="358" customFormat="1" ht="17.100000000000001" customHeight="1" x14ac:dyDescent="0.25">
      <c r="A130" s="1258" t="s">
        <v>181</v>
      </c>
      <c r="B130" s="1258" t="s">
        <v>3</v>
      </c>
      <c r="C130" s="1258" t="s">
        <v>4</v>
      </c>
      <c r="D130" s="890" t="s">
        <v>5</v>
      </c>
      <c r="E130" s="72" t="s">
        <v>6</v>
      </c>
      <c r="F130" s="889" t="s">
        <v>7</v>
      </c>
      <c r="G130" s="889" t="s">
        <v>8</v>
      </c>
      <c r="H130" s="72" t="s">
        <v>9</v>
      </c>
      <c r="I130" s="561"/>
      <c r="J130" s="366"/>
    </row>
    <row r="131" spans="1:11" s="358" customFormat="1" ht="17.100000000000001" customHeight="1" x14ac:dyDescent="0.25">
      <c r="A131" s="1259"/>
      <c r="B131" s="1259"/>
      <c r="C131" s="1259"/>
      <c r="D131" s="922" t="s">
        <v>77</v>
      </c>
      <c r="E131" s="79" t="s">
        <v>78</v>
      </c>
      <c r="F131" s="923" t="s">
        <v>79</v>
      </c>
      <c r="G131" s="923" t="s">
        <v>79</v>
      </c>
      <c r="H131" s="79" t="s">
        <v>12</v>
      </c>
      <c r="I131" s="561"/>
      <c r="J131" s="366"/>
    </row>
    <row r="132" spans="1:11" s="358" customFormat="1" ht="17.100000000000001" customHeight="1" x14ac:dyDescent="0.25">
      <c r="A132" s="339">
        <v>1</v>
      </c>
      <c r="B132" s="343" t="s">
        <v>58</v>
      </c>
      <c r="C132" s="343">
        <f>'Office Minor'!C191</f>
        <v>84</v>
      </c>
      <c r="D132" s="343">
        <f>'Office Minor'!D191</f>
        <v>273.16919999999999</v>
      </c>
      <c r="E132" s="343">
        <f>'Office Minor'!E191</f>
        <v>2950192.51</v>
      </c>
      <c r="F132" s="343">
        <f>'Office Minor'!F191</f>
        <v>442528876.5</v>
      </c>
      <c r="G132" s="343">
        <f>'Office Minor'!G191</f>
        <v>200392795</v>
      </c>
      <c r="H132" s="343">
        <f>'Office Minor'!H191</f>
        <v>420</v>
      </c>
      <c r="I132" s="561"/>
      <c r="J132" s="366">
        <f>F132/E132</f>
        <v>150</v>
      </c>
    </row>
    <row r="133" spans="1:11" s="358" customFormat="1" ht="17.100000000000001" customHeight="1" x14ac:dyDescent="0.25">
      <c r="A133" s="339">
        <f>+A132+1</f>
        <v>2</v>
      </c>
      <c r="B133" s="343" t="s">
        <v>192</v>
      </c>
      <c r="C133" s="343">
        <f>'Office Minor'!C192</f>
        <v>1</v>
      </c>
      <c r="D133" s="343">
        <f>'Office Minor'!D192</f>
        <v>161.09</v>
      </c>
      <c r="E133" s="343">
        <f>'Office Minor'!E192</f>
        <v>10539.12</v>
      </c>
      <c r="F133" s="343">
        <f>'Office Minor'!F192</f>
        <v>5796516</v>
      </c>
      <c r="G133" s="343">
        <f>'Office Minor'!G192</f>
        <v>1919975</v>
      </c>
      <c r="H133" s="343">
        <f>'Office Minor'!H192</f>
        <v>6</v>
      </c>
      <c r="I133" s="561"/>
      <c r="J133" s="366">
        <f t="shared" ref="J133:J156" si="31">F133/E133</f>
        <v>550</v>
      </c>
    </row>
    <row r="134" spans="1:11" s="358" customFormat="1" ht="17.100000000000001" customHeight="1" x14ac:dyDescent="0.25">
      <c r="A134" s="339">
        <v>3</v>
      </c>
      <c r="B134" s="343" t="s">
        <v>59</v>
      </c>
      <c r="C134" s="343">
        <f>'Office Minor'!C193</f>
        <v>12</v>
      </c>
      <c r="D134" s="343">
        <f>'Office Minor'!D193</f>
        <v>48.79</v>
      </c>
      <c r="E134" s="343">
        <f>'Office Minor'!E193</f>
        <v>462108.62</v>
      </c>
      <c r="F134" s="343">
        <f>'Office Minor'!F193</f>
        <v>138632586</v>
      </c>
      <c r="G134" s="343">
        <f>'Office Minor'!G193</f>
        <v>2711631</v>
      </c>
      <c r="H134" s="343">
        <f>'Office Minor'!H193</f>
        <v>72</v>
      </c>
      <c r="I134" s="561"/>
      <c r="J134" s="366">
        <f t="shared" si="31"/>
        <v>300</v>
      </c>
    </row>
    <row r="135" spans="1:11" s="358" customFormat="1" ht="17.100000000000001" customHeight="1" x14ac:dyDescent="0.25">
      <c r="A135" s="339">
        <v>4</v>
      </c>
      <c r="B135" s="343" t="s">
        <v>62</v>
      </c>
      <c r="C135" s="343">
        <f>'Office Minor'!C194</f>
        <v>12</v>
      </c>
      <c r="D135" s="343">
        <f>'Office Minor'!D194</f>
        <v>12</v>
      </c>
      <c r="E135" s="343">
        <f>'Office Minor'!E194</f>
        <v>91687.98</v>
      </c>
      <c r="F135" s="343">
        <f>'Office Minor'!F194</f>
        <v>17879156.100000001</v>
      </c>
      <c r="G135" s="343">
        <f>'Office Minor'!G194</f>
        <v>2875100</v>
      </c>
      <c r="H135" s="343">
        <f>'Office Minor'!H194</f>
        <v>72</v>
      </c>
      <c r="I135" s="561"/>
      <c r="J135" s="366">
        <f t="shared" si="31"/>
        <v>195.00000000000003</v>
      </c>
    </row>
    <row r="136" spans="1:11" s="358" customFormat="1" ht="17.100000000000001" customHeight="1" x14ac:dyDescent="0.25">
      <c r="A136" s="339">
        <v>5</v>
      </c>
      <c r="B136" s="343" t="s">
        <v>53</v>
      </c>
      <c r="C136" s="343">
        <f>'Office Minor'!C195</f>
        <v>0</v>
      </c>
      <c r="D136" s="343">
        <f>'Office Minor'!D195</f>
        <v>0</v>
      </c>
      <c r="E136" s="343">
        <f>'Office Minor'!E195</f>
        <v>2514147</v>
      </c>
      <c r="F136" s="343">
        <f>'Office Minor'!F195</f>
        <v>62853675</v>
      </c>
      <c r="G136" s="343">
        <f>'Office Minor'!G195</f>
        <v>17599029</v>
      </c>
      <c r="H136" s="343">
        <f>'Office Minor'!H195</f>
        <v>550</v>
      </c>
      <c r="I136" s="561"/>
      <c r="J136" s="366">
        <f t="shared" si="31"/>
        <v>25</v>
      </c>
    </row>
    <row r="137" spans="1:11" s="358" customFormat="1" ht="17.100000000000001" customHeight="1" x14ac:dyDescent="0.25">
      <c r="A137" s="339">
        <v>6</v>
      </c>
      <c r="B137" s="343" t="s">
        <v>70</v>
      </c>
      <c r="C137" s="343">
        <f>'Office Minor'!C196</f>
        <v>1</v>
      </c>
      <c r="D137" s="343">
        <f>'Office Minor'!D196</f>
        <v>3.28</v>
      </c>
      <c r="E137" s="343">
        <f>'Office Minor'!E196</f>
        <v>77.19</v>
      </c>
      <c r="F137" s="343">
        <f>'Office Minor'!F196</f>
        <v>57892.5</v>
      </c>
      <c r="G137" s="343">
        <f>'Office Minor'!G196</f>
        <v>790484</v>
      </c>
      <c r="H137" s="343">
        <f>'Office Minor'!H196</f>
        <v>85</v>
      </c>
      <c r="I137" s="561"/>
      <c r="J137" s="366">
        <f t="shared" si="31"/>
        <v>750</v>
      </c>
    </row>
    <row r="138" spans="1:11" s="358" customFormat="1" ht="17.100000000000001" customHeight="1" x14ac:dyDescent="0.25">
      <c r="A138" s="339">
        <v>7</v>
      </c>
      <c r="B138" s="340" t="s">
        <v>30</v>
      </c>
      <c r="C138" s="343">
        <f>'Office Minor'!C197</f>
        <v>36</v>
      </c>
      <c r="D138" s="343">
        <f>'Office Minor'!D197</f>
        <v>4825.1099999999997</v>
      </c>
      <c r="E138" s="343">
        <f>'Office Minor'!E197</f>
        <v>2934151.66</v>
      </c>
      <c r="F138" s="343">
        <f>'Office Minor'!F197</f>
        <v>1907198579</v>
      </c>
      <c r="G138" s="343">
        <f>'Office Minor'!G197</f>
        <v>376452716</v>
      </c>
      <c r="H138" s="343">
        <f>'Office Minor'!H197</f>
        <v>350</v>
      </c>
      <c r="I138" s="561"/>
      <c r="J138" s="366">
        <f t="shared" si="31"/>
        <v>650</v>
      </c>
    </row>
    <row r="139" spans="1:11" s="358" customFormat="1" ht="17.100000000000001" customHeight="1" x14ac:dyDescent="0.25">
      <c r="A139" s="339">
        <v>8</v>
      </c>
      <c r="B139" s="340" t="s">
        <v>22</v>
      </c>
      <c r="C139" s="343">
        <f>'Office Minor'!C198</f>
        <v>196</v>
      </c>
      <c r="D139" s="343">
        <f>'Office Minor'!D198</f>
        <v>5430.1360999999997</v>
      </c>
      <c r="E139" s="343">
        <f>'Office Minor'!E198</f>
        <v>6503056.4699999997</v>
      </c>
      <c r="F139" s="343">
        <f>'Office Minor'!F198</f>
        <v>4552139529</v>
      </c>
      <c r="G139" s="343">
        <f>'Office Minor'!G198</f>
        <v>800890353</v>
      </c>
      <c r="H139" s="343">
        <f>'Office Minor'!H198</f>
        <v>1110</v>
      </c>
      <c r="I139" s="561"/>
      <c r="J139" s="366">
        <f t="shared" si="31"/>
        <v>700</v>
      </c>
    </row>
    <row r="140" spans="1:11" s="358" customFormat="1" ht="17.100000000000001" customHeight="1" x14ac:dyDescent="0.25">
      <c r="A140" s="339"/>
      <c r="B140" s="343" t="s">
        <v>74</v>
      </c>
      <c r="C140" s="343"/>
      <c r="D140" s="343"/>
      <c r="E140" s="343"/>
      <c r="F140" s="343"/>
      <c r="G140" s="738">
        <f>'Office Minor'!G199</f>
        <v>12936575</v>
      </c>
      <c r="H140" s="343"/>
      <c r="I140" s="561"/>
      <c r="J140" s="366"/>
    </row>
    <row r="141" spans="1:11" s="358" customFormat="1" ht="17.100000000000001" customHeight="1" x14ac:dyDescent="0.25">
      <c r="A141" s="339"/>
      <c r="B141" s="343" t="s">
        <v>48</v>
      </c>
      <c r="C141" s="343"/>
      <c r="D141" s="343"/>
      <c r="E141" s="343"/>
      <c r="F141" s="343"/>
      <c r="G141" s="343">
        <f>'Office Minor'!G200</f>
        <v>79666112</v>
      </c>
      <c r="H141" s="343"/>
      <c r="I141" s="561"/>
      <c r="J141" s="366">
        <v>1065857</v>
      </c>
      <c r="K141" s="358">
        <v>79011760</v>
      </c>
    </row>
    <row r="142" spans="1:11" s="358" customFormat="1" ht="17.100000000000001" customHeight="1" x14ac:dyDescent="0.25">
      <c r="A142" s="1301" t="s">
        <v>49</v>
      </c>
      <c r="B142" s="1263"/>
      <c r="C142" s="533">
        <f t="shared" ref="C142:H142" si="32">SUM(C132:C141)</f>
        <v>342</v>
      </c>
      <c r="D142" s="534">
        <f t="shared" si="32"/>
        <v>10753.5753</v>
      </c>
      <c r="E142" s="533">
        <f t="shared" si="32"/>
        <v>15465960.550000001</v>
      </c>
      <c r="F142" s="535">
        <f t="shared" si="32"/>
        <v>7127086810.1000004</v>
      </c>
      <c r="G142" s="535">
        <f t="shared" si="32"/>
        <v>1496234770</v>
      </c>
      <c r="H142" s="936">
        <f t="shared" si="32"/>
        <v>2665</v>
      </c>
      <c r="I142" s="562">
        <f>Distt.Major!G61+G142</f>
        <v>1902498607</v>
      </c>
      <c r="J142" s="366"/>
      <c r="K142" s="358">
        <v>68325540</v>
      </c>
    </row>
    <row r="143" spans="1:11" s="358" customFormat="1" ht="17.100000000000001" customHeight="1" x14ac:dyDescent="0.25">
      <c r="A143" s="937"/>
      <c r="B143" s="558"/>
      <c r="C143" s="558"/>
      <c r="D143" s="938"/>
      <c r="E143" s="558"/>
      <c r="F143" s="559"/>
      <c r="G143" s="559"/>
      <c r="H143" s="937"/>
      <c r="I143" s="561"/>
      <c r="J143" s="366"/>
      <c r="K143" s="358">
        <f>K141-K142</f>
        <v>10686220</v>
      </c>
    </row>
    <row r="144" spans="1:11" s="358" customFormat="1" ht="17.100000000000001" customHeight="1" x14ac:dyDescent="0.25">
      <c r="A144" s="1297" t="s">
        <v>282</v>
      </c>
      <c r="B144" s="1297"/>
      <c r="C144" s="1297"/>
      <c r="D144" s="1297"/>
      <c r="E144" s="1297"/>
      <c r="F144" s="1297"/>
      <c r="G144" s="1297"/>
      <c r="H144" s="1297"/>
      <c r="I144" s="561"/>
      <c r="J144" s="366"/>
    </row>
    <row r="145" spans="1:19" s="358" customFormat="1" ht="17.100000000000001" customHeight="1" x14ac:dyDescent="0.25">
      <c r="A145" s="1258" t="s">
        <v>181</v>
      </c>
      <c r="B145" s="1258" t="s">
        <v>3</v>
      </c>
      <c r="C145" s="1258" t="s">
        <v>4</v>
      </c>
      <c r="D145" s="890" t="s">
        <v>5</v>
      </c>
      <c r="E145" s="72" t="s">
        <v>6</v>
      </c>
      <c r="F145" s="889" t="s">
        <v>7</v>
      </c>
      <c r="G145" s="889" t="s">
        <v>8</v>
      </c>
      <c r="H145" s="72" t="s">
        <v>9</v>
      </c>
      <c r="I145" s="561"/>
      <c r="J145" s="366"/>
    </row>
    <row r="146" spans="1:19" s="358" customFormat="1" ht="17.100000000000001" customHeight="1" x14ac:dyDescent="0.25">
      <c r="A146" s="1259"/>
      <c r="B146" s="1259"/>
      <c r="C146" s="1259"/>
      <c r="D146" s="891" t="s">
        <v>77</v>
      </c>
      <c r="E146" s="73" t="s">
        <v>78</v>
      </c>
      <c r="F146" s="892" t="s">
        <v>79</v>
      </c>
      <c r="G146" s="892" t="s">
        <v>79</v>
      </c>
      <c r="H146" s="73" t="s">
        <v>12</v>
      </c>
      <c r="I146" s="561"/>
      <c r="J146" s="366"/>
    </row>
    <row r="147" spans="1:19" s="358" customFormat="1" ht="17.100000000000001" customHeight="1" x14ac:dyDescent="0.25">
      <c r="A147" s="347">
        <v>1</v>
      </c>
      <c r="B147" s="344" t="s">
        <v>70</v>
      </c>
      <c r="C147" s="348">
        <f>'Office Minor'!C206+'Office Minor'!C214</f>
        <v>615</v>
      </c>
      <c r="D147" s="348">
        <f>'Office Minor'!D206+'Office Minor'!D214</f>
        <v>1550.8533</v>
      </c>
      <c r="E147" s="348">
        <f>'Office Minor'!E206+'Office Minor'!E214</f>
        <v>2211371</v>
      </c>
      <c r="F147" s="348">
        <f>'Office Minor'!F206+'Office Minor'!F214</f>
        <v>1658528250</v>
      </c>
      <c r="G147" s="348">
        <f>'Office Minor'!G206+'Office Minor'!G214</f>
        <v>528621506</v>
      </c>
      <c r="H147" s="348">
        <f>'Office Minor'!H206+'Office Minor'!H214</f>
        <v>8260</v>
      </c>
      <c r="I147" s="561"/>
      <c r="J147" s="366">
        <f>F147/E147</f>
        <v>750</v>
      </c>
      <c r="L147" s="358" t="s">
        <v>494</v>
      </c>
      <c r="M147" s="358" t="s">
        <v>495</v>
      </c>
      <c r="N147" s="358">
        <f>'Office Minor'!C206</f>
        <v>239</v>
      </c>
      <c r="O147" s="358">
        <f>'Office Minor'!D206</f>
        <v>890.9633</v>
      </c>
      <c r="P147" s="358">
        <f>'Office Minor'!E206</f>
        <v>496782</v>
      </c>
      <c r="Q147" s="358">
        <f>'Office Minor'!F206</f>
        <v>372586500</v>
      </c>
      <c r="R147" s="358">
        <f>'Office Minor'!G206</f>
        <v>480984809</v>
      </c>
      <c r="S147" s="358">
        <f>'Office Minor'!H206</f>
        <v>3585</v>
      </c>
    </row>
    <row r="148" spans="1:19" s="358" customFormat="1" ht="17.100000000000001" customHeight="1" x14ac:dyDescent="0.25">
      <c r="A148" s="347">
        <v>2</v>
      </c>
      <c r="B148" s="344" t="s">
        <v>62</v>
      </c>
      <c r="C148" s="348">
        <f>'Office Minor'!C215</f>
        <v>79</v>
      </c>
      <c r="D148" s="348">
        <f>'Office Minor'!D215</f>
        <v>80.040000000000006</v>
      </c>
      <c r="E148" s="348">
        <f>'Office Minor'!E215</f>
        <v>2002756.15</v>
      </c>
      <c r="F148" s="348">
        <f>'Office Minor'!F215</f>
        <v>400551230</v>
      </c>
      <c r="G148" s="348">
        <f>'Office Minor'!G215</f>
        <v>62803481</v>
      </c>
      <c r="H148" s="348">
        <f>'Office Minor'!H215</f>
        <v>140</v>
      </c>
      <c r="I148" s="561">
        <v>75867026</v>
      </c>
      <c r="J148" s="366">
        <f t="shared" si="31"/>
        <v>200</v>
      </c>
      <c r="M148" s="358" t="s">
        <v>496</v>
      </c>
      <c r="N148" s="358" t="e">
        <f>'Office Minor'!#REF!</f>
        <v>#REF!</v>
      </c>
      <c r="O148" s="358" t="e">
        <f>'Office Minor'!#REF!</f>
        <v>#REF!</v>
      </c>
      <c r="P148" s="358" t="e">
        <f>'Office Minor'!#REF!</f>
        <v>#REF!</v>
      </c>
      <c r="Q148" s="358" t="e">
        <f>'Office Minor'!#REF!</f>
        <v>#REF!</v>
      </c>
      <c r="R148" s="358" t="e">
        <f>'Office Minor'!#REF!</f>
        <v>#REF!</v>
      </c>
      <c r="S148" s="358" t="e">
        <f>'Office Minor'!#REF!</f>
        <v>#REF!</v>
      </c>
    </row>
    <row r="149" spans="1:19" s="358" customFormat="1" ht="17.100000000000001" customHeight="1" x14ac:dyDescent="0.25">
      <c r="A149" s="347">
        <v>3</v>
      </c>
      <c r="B149" s="343" t="s">
        <v>61</v>
      </c>
      <c r="C149" s="348">
        <f>'Office Minor'!C216</f>
        <v>11</v>
      </c>
      <c r="D149" s="348">
        <f>'Office Minor'!D216</f>
        <v>31.82</v>
      </c>
      <c r="E149" s="348">
        <f>'Office Minor'!E216</f>
        <v>320014.40999999997</v>
      </c>
      <c r="F149" s="348">
        <f>'Office Minor'!F216</f>
        <v>48002161.5</v>
      </c>
      <c r="G149" s="348">
        <f>'Office Minor'!G216</f>
        <v>14692232</v>
      </c>
      <c r="H149" s="348">
        <f>'Office Minor'!H216</f>
        <v>45</v>
      </c>
      <c r="I149" s="561"/>
      <c r="J149" s="366">
        <f t="shared" si="31"/>
        <v>150</v>
      </c>
      <c r="M149" s="358" t="s">
        <v>497</v>
      </c>
      <c r="N149" s="358">
        <f>'Office Minor'!C461</f>
        <v>6</v>
      </c>
      <c r="O149" s="358">
        <f>'Office Minor'!D461</f>
        <v>10</v>
      </c>
      <c r="P149" s="358">
        <f>'Office Minor'!E461</f>
        <v>531.86</v>
      </c>
      <c r="Q149" s="358">
        <f>'Office Minor'!F461</f>
        <v>398895</v>
      </c>
      <c r="R149" s="358">
        <f>'Office Minor'!G461</f>
        <v>805554</v>
      </c>
      <c r="S149" s="358">
        <f>'Office Minor'!H461</f>
        <v>36</v>
      </c>
    </row>
    <row r="150" spans="1:19" s="358" customFormat="1" ht="17.100000000000001" customHeight="1" x14ac:dyDescent="0.25">
      <c r="A150" s="347">
        <v>4</v>
      </c>
      <c r="B150" s="343" t="s">
        <v>72</v>
      </c>
      <c r="C150" s="348">
        <f>'Office Minor'!C217</f>
        <v>0</v>
      </c>
      <c r="D150" s="348">
        <f>'Office Minor'!D217</f>
        <v>0</v>
      </c>
      <c r="E150" s="348">
        <f>'Office Minor'!E217</f>
        <v>0</v>
      </c>
      <c r="F150" s="348">
        <f>'Office Minor'!F217</f>
        <v>0</v>
      </c>
      <c r="G150" s="348">
        <f>'Office Minor'!G217</f>
        <v>0</v>
      </c>
      <c r="H150" s="348">
        <f>'Office Minor'!H217</f>
        <v>0</v>
      </c>
      <c r="I150" s="561"/>
      <c r="J150" s="366" t="e">
        <f t="shared" si="31"/>
        <v>#DIV/0!</v>
      </c>
      <c r="N150" s="760" t="e">
        <f>N147+N148+N149</f>
        <v>#REF!</v>
      </c>
      <c r="O150" s="760" t="e">
        <f t="shared" ref="O150:S150" si="33">O147+O148+O149</f>
        <v>#REF!</v>
      </c>
      <c r="P150" s="760" t="e">
        <f t="shared" si="33"/>
        <v>#REF!</v>
      </c>
      <c r="Q150" s="760" t="e">
        <f t="shared" si="33"/>
        <v>#REF!</v>
      </c>
      <c r="R150" s="760" t="e">
        <f t="shared" si="33"/>
        <v>#REF!</v>
      </c>
      <c r="S150" s="760" t="e">
        <f t="shared" si="33"/>
        <v>#REF!</v>
      </c>
    </row>
    <row r="151" spans="1:19" s="358" customFormat="1" ht="17.100000000000001" customHeight="1" x14ac:dyDescent="0.25">
      <c r="A151" s="347">
        <v>5</v>
      </c>
      <c r="B151" s="343" t="s">
        <v>59</v>
      </c>
      <c r="C151" s="348">
        <f>'Office Minor'!C218+'Office Minor'!C463</f>
        <v>14</v>
      </c>
      <c r="D151" s="348">
        <f>'Office Minor'!D218+'Office Minor'!D463</f>
        <v>28.43</v>
      </c>
      <c r="E151" s="348">
        <f>'Office Minor'!E218+'Office Minor'!E463</f>
        <v>232634.71000000002</v>
      </c>
      <c r="F151" s="348">
        <f>'Office Minor'!F218+'Office Minor'!F463</f>
        <v>35354389.928599998</v>
      </c>
      <c r="G151" s="348">
        <f>'Office Minor'!G218+'Office Minor'!G463</f>
        <v>33627414</v>
      </c>
      <c r="H151" s="348">
        <f>'Office Minor'!H218+'Office Minor'!H463</f>
        <v>50</v>
      </c>
      <c r="I151" s="561"/>
      <c r="J151" s="366">
        <f t="shared" si="31"/>
        <v>151.97383885061689</v>
      </c>
    </row>
    <row r="152" spans="1:19" s="358" customFormat="1" ht="17.100000000000001" customHeight="1" x14ac:dyDescent="0.25">
      <c r="A152" s="347">
        <v>6</v>
      </c>
      <c r="B152" s="344" t="s">
        <v>58</v>
      </c>
      <c r="C152" s="348">
        <f>'Office Minor'!C219</f>
        <v>1</v>
      </c>
      <c r="D152" s="348">
        <f>'Office Minor'!D219</f>
        <v>141.44999999999999</v>
      </c>
      <c r="E152" s="348">
        <f>'Office Minor'!E219</f>
        <v>6794.5</v>
      </c>
      <c r="F152" s="348">
        <f>'Office Minor'!F219</f>
        <v>0</v>
      </c>
      <c r="G152" s="348">
        <f>'Office Minor'!G219</f>
        <v>15150881</v>
      </c>
      <c r="H152" s="348">
        <f>'Office Minor'!H219</f>
        <v>0</v>
      </c>
      <c r="I152" s="561"/>
      <c r="J152" s="366">
        <f t="shared" si="31"/>
        <v>0</v>
      </c>
      <c r="L152" s="358" t="s">
        <v>498</v>
      </c>
      <c r="M152" s="358" t="s">
        <v>597</v>
      </c>
    </row>
    <row r="153" spans="1:19" s="358" customFormat="1" ht="17.100000000000001" customHeight="1" x14ac:dyDescent="0.25">
      <c r="A153" s="347">
        <v>7</v>
      </c>
      <c r="B153" s="939" t="s">
        <v>43</v>
      </c>
      <c r="C153" s="348">
        <f>'Office Minor'!C221</f>
        <v>1</v>
      </c>
      <c r="D153" s="348">
        <f>'Office Minor'!D221</f>
        <v>129.5</v>
      </c>
      <c r="E153" s="348">
        <f>'Office Minor'!E221</f>
        <v>0</v>
      </c>
      <c r="F153" s="348">
        <f>'Office Minor'!F221</f>
        <v>0</v>
      </c>
      <c r="G153" s="348">
        <f>'Office Minor'!G221</f>
        <v>0</v>
      </c>
      <c r="H153" s="348">
        <f>'Office Minor'!H221</f>
        <v>0</v>
      </c>
      <c r="I153" s="561"/>
      <c r="J153" s="366" t="e">
        <f t="shared" si="31"/>
        <v>#DIV/0!</v>
      </c>
      <c r="M153" s="358" t="s">
        <v>496</v>
      </c>
      <c r="N153" s="358" t="e">
        <f>'Office Minor'!#REF!</f>
        <v>#REF!</v>
      </c>
      <c r="O153" s="358" t="e">
        <f>'Office Minor'!#REF!</f>
        <v>#REF!</v>
      </c>
      <c r="P153" s="358" t="e">
        <f>'Office Minor'!#REF!</f>
        <v>#REF!</v>
      </c>
      <c r="Q153" s="358" t="e">
        <f>'Office Minor'!#REF!</f>
        <v>#REF!</v>
      </c>
      <c r="R153" s="358" t="e">
        <f>'Office Minor'!#REF!</f>
        <v>#REF!</v>
      </c>
      <c r="S153" s="358" t="e">
        <f>'Office Minor'!#REF!</f>
        <v>#REF!</v>
      </c>
    </row>
    <row r="154" spans="1:19" s="358" customFormat="1" ht="17.100000000000001" customHeight="1" x14ac:dyDescent="0.25">
      <c r="A154" s="347">
        <v>8</v>
      </c>
      <c r="B154" s="355" t="s">
        <v>25</v>
      </c>
      <c r="C154" s="348">
        <f>'Office Minor'!C222</f>
        <v>4</v>
      </c>
      <c r="D154" s="348">
        <f>'Office Minor'!D222</f>
        <v>74.62</v>
      </c>
      <c r="E154" s="348">
        <f>'Office Minor'!E222</f>
        <v>35295.15</v>
      </c>
      <c r="F154" s="348">
        <f>'Office Minor'!F222</f>
        <v>8823787.5</v>
      </c>
      <c r="G154" s="348">
        <f>'Office Minor'!G222</f>
        <v>2425943</v>
      </c>
      <c r="H154" s="348">
        <f>'Office Minor'!H222</f>
        <v>35</v>
      </c>
      <c r="I154" s="561"/>
      <c r="J154" s="366">
        <f t="shared" si="31"/>
        <v>250</v>
      </c>
      <c r="M154" s="358" t="s">
        <v>497</v>
      </c>
      <c r="N154" s="456"/>
      <c r="O154" s="456"/>
      <c r="P154" s="456"/>
      <c r="Q154" s="456"/>
      <c r="R154" s="456"/>
      <c r="S154" s="456"/>
    </row>
    <row r="155" spans="1:19" s="358" customFormat="1" ht="17.100000000000001" customHeight="1" x14ac:dyDescent="0.25">
      <c r="A155" s="347">
        <v>9</v>
      </c>
      <c r="B155" s="876" t="s">
        <v>39</v>
      </c>
      <c r="C155" s="348">
        <f>'Office Minor'!C223</f>
        <v>0</v>
      </c>
      <c r="D155" s="348">
        <f>'Office Minor'!D223</f>
        <v>0</v>
      </c>
      <c r="E155" s="348">
        <f>'Office Minor'!E223</f>
        <v>0</v>
      </c>
      <c r="F155" s="348">
        <f>'Office Minor'!F223</f>
        <v>0</v>
      </c>
      <c r="G155" s="348">
        <f>'Office Minor'!G223</f>
        <v>0</v>
      </c>
      <c r="H155" s="348">
        <f>'Office Minor'!H223</f>
        <v>0</v>
      </c>
      <c r="I155" s="561"/>
      <c r="J155" s="366"/>
      <c r="N155" s="456"/>
      <c r="O155" s="456"/>
      <c r="P155" s="456"/>
      <c r="Q155" s="456"/>
      <c r="R155" s="456"/>
      <c r="S155" s="456"/>
    </row>
    <row r="156" spans="1:19" s="358" customFormat="1" ht="17.100000000000001" customHeight="1" x14ac:dyDescent="0.25">
      <c r="A156" s="347"/>
      <c r="B156" s="343" t="s">
        <v>74</v>
      </c>
      <c r="C156" s="348">
        <f>'Office Minor'!C207+'Office Minor'!C224</f>
        <v>0</v>
      </c>
      <c r="D156" s="348">
        <f>'Office Minor'!D207+'Office Minor'!D224</f>
        <v>0</v>
      </c>
      <c r="E156" s="348">
        <f>'Office Minor'!E207+'Office Minor'!E224</f>
        <v>0</v>
      </c>
      <c r="F156" s="348">
        <f>'Office Minor'!F207+'Office Minor'!F224</f>
        <v>0</v>
      </c>
      <c r="G156" s="348">
        <f>'Office Minor'!G207+'Office Minor'!G224</f>
        <v>17443000</v>
      </c>
      <c r="H156" s="348">
        <f>'Office Minor'!H207+'Office Minor'!H224</f>
        <v>0</v>
      </c>
      <c r="I156" s="561"/>
      <c r="J156" s="366" t="e">
        <f t="shared" si="31"/>
        <v>#DIV/0!</v>
      </c>
      <c r="N156" s="760" t="e">
        <f>N153+N154+N152</f>
        <v>#REF!</v>
      </c>
      <c r="O156" s="760" t="e">
        <f t="shared" ref="O156:S156" si="34">O153+O154+O152</f>
        <v>#REF!</v>
      </c>
      <c r="P156" s="760" t="e">
        <f t="shared" si="34"/>
        <v>#REF!</v>
      </c>
      <c r="Q156" s="760" t="e">
        <f t="shared" si="34"/>
        <v>#REF!</v>
      </c>
      <c r="R156" s="760" t="e">
        <f t="shared" si="34"/>
        <v>#REF!</v>
      </c>
      <c r="S156" s="760" t="e">
        <f t="shared" si="34"/>
        <v>#REF!</v>
      </c>
    </row>
    <row r="157" spans="1:19" s="358" customFormat="1" ht="17.100000000000001" customHeight="1" x14ac:dyDescent="0.25">
      <c r="A157" s="347"/>
      <c r="B157" s="343" t="s">
        <v>48</v>
      </c>
      <c r="C157" s="348">
        <f>'Office Minor'!C208+'Office Minor'!C225</f>
        <v>0</v>
      </c>
      <c r="D157" s="348">
        <f>'Office Minor'!D208+'Office Minor'!D225</f>
        <v>0</v>
      </c>
      <c r="E157" s="348">
        <f>'Office Minor'!E208+'Office Minor'!E225</f>
        <v>0</v>
      </c>
      <c r="F157" s="348">
        <f>'Office Minor'!F208+'Office Minor'!F225</f>
        <v>0</v>
      </c>
      <c r="G157" s="348">
        <f>'Office Minor'!G208+'Office Minor'!G225</f>
        <v>107553365</v>
      </c>
      <c r="H157" s="348">
        <f>'Office Minor'!H208+'Office Minor'!H225</f>
        <v>0</v>
      </c>
      <c r="I157" s="561"/>
      <c r="J157" s="366"/>
    </row>
    <row r="158" spans="1:19" s="358" customFormat="1" ht="17.100000000000001" customHeight="1" x14ac:dyDescent="0.25">
      <c r="A158" s="1262" t="s">
        <v>49</v>
      </c>
      <c r="B158" s="1263"/>
      <c r="C158" s="533">
        <f t="shared" ref="C158:H158" si="35">SUM(C147:C157)</f>
        <v>725</v>
      </c>
      <c r="D158" s="534">
        <f t="shared" si="35"/>
        <v>2036.7132999999999</v>
      </c>
      <c r="E158" s="533">
        <f t="shared" si="35"/>
        <v>4808865.9200000009</v>
      </c>
      <c r="F158" s="533">
        <f t="shared" si="35"/>
        <v>2151259818.9286003</v>
      </c>
      <c r="G158" s="533">
        <f t="shared" si="35"/>
        <v>782317822</v>
      </c>
      <c r="H158" s="533">
        <f t="shared" si="35"/>
        <v>8530</v>
      </c>
      <c r="I158" s="565">
        <f>G158+Distt.Major!G67</f>
        <v>879623171</v>
      </c>
      <c r="J158" s="366"/>
      <c r="L158" s="358" t="s">
        <v>499</v>
      </c>
      <c r="M158" s="358" t="s">
        <v>496</v>
      </c>
      <c r="N158" s="358" t="e">
        <f>'Office Minor'!#REF!</f>
        <v>#REF!</v>
      </c>
      <c r="O158" s="358" t="e">
        <f>'Office Minor'!#REF!</f>
        <v>#REF!</v>
      </c>
      <c r="P158" s="358" t="e">
        <f>'Office Minor'!#REF!</f>
        <v>#REF!</v>
      </c>
      <c r="Q158" s="358" t="e">
        <f>'Office Minor'!#REF!</f>
        <v>#REF!</v>
      </c>
      <c r="R158" s="358" t="e">
        <f>'Office Minor'!#REF!</f>
        <v>#REF!</v>
      </c>
      <c r="S158" s="358" t="e">
        <f>'Office Minor'!#REF!</f>
        <v>#REF!</v>
      </c>
    </row>
    <row r="159" spans="1:19" s="358" customFormat="1" ht="17.100000000000001" customHeight="1" x14ac:dyDescent="0.25">
      <c r="A159" s="557"/>
      <c r="B159" s="557"/>
      <c r="C159" s="557"/>
      <c r="D159" s="557"/>
      <c r="E159" s="557"/>
      <c r="F159" s="557"/>
      <c r="G159" s="557"/>
      <c r="H159" s="557"/>
      <c r="I159" s="561"/>
      <c r="J159" s="366"/>
      <c r="M159" s="358" t="s">
        <v>497</v>
      </c>
    </row>
    <row r="160" spans="1:19" s="358" customFormat="1" ht="17.100000000000001" customHeight="1" x14ac:dyDescent="0.25">
      <c r="A160" s="1297" t="s">
        <v>247</v>
      </c>
      <c r="B160" s="1297"/>
      <c r="C160" s="1297"/>
      <c r="D160" s="1297"/>
      <c r="E160" s="1297"/>
      <c r="F160" s="1297"/>
      <c r="G160" s="1297"/>
      <c r="H160" s="1297"/>
      <c r="I160" s="561"/>
      <c r="J160" s="366"/>
      <c r="N160" s="760" t="e">
        <f>N158+N159</f>
        <v>#REF!</v>
      </c>
      <c r="O160" s="760" t="e">
        <f t="shared" ref="O160:S160" si="36">O158+O159</f>
        <v>#REF!</v>
      </c>
      <c r="P160" s="760" t="e">
        <f t="shared" si="36"/>
        <v>#REF!</v>
      </c>
      <c r="Q160" s="760" t="e">
        <f t="shared" si="36"/>
        <v>#REF!</v>
      </c>
      <c r="R160" s="760" t="e">
        <f>R158+R159</f>
        <v>#REF!</v>
      </c>
      <c r="S160" s="760" t="e">
        <f t="shared" si="36"/>
        <v>#REF!</v>
      </c>
    </row>
    <row r="161" spans="1:19" s="358" customFormat="1" ht="17.100000000000001" customHeight="1" x14ac:dyDescent="0.25">
      <c r="A161" s="1258" t="s">
        <v>181</v>
      </c>
      <c r="B161" s="1258" t="s">
        <v>3</v>
      </c>
      <c r="C161" s="1258" t="s">
        <v>4</v>
      </c>
      <c r="D161" s="940" t="s">
        <v>5</v>
      </c>
      <c r="E161" s="901" t="s">
        <v>6</v>
      </c>
      <c r="F161" s="941" t="s">
        <v>7</v>
      </c>
      <c r="G161" s="941" t="s">
        <v>8</v>
      </c>
      <c r="H161" s="901" t="s">
        <v>9</v>
      </c>
      <c r="I161" s="561"/>
      <c r="J161" s="366" t="s">
        <v>501</v>
      </c>
      <c r="K161" s="358" t="s">
        <v>605</v>
      </c>
      <c r="L161" s="366" t="e">
        <f>'Office Minor'!G208+'Office Minor'!#REF!</f>
        <v>#REF!</v>
      </c>
      <c r="M161" s="358" t="s">
        <v>500</v>
      </c>
      <c r="N161" s="366" t="e">
        <f>'Office Minor'!#REF!+'Office Minor'!G207</f>
        <v>#REF!</v>
      </c>
    </row>
    <row r="162" spans="1:19" s="358" customFormat="1" ht="17.100000000000001" customHeight="1" x14ac:dyDescent="0.25">
      <c r="A162" s="1259"/>
      <c r="B162" s="1259"/>
      <c r="C162" s="1259"/>
      <c r="D162" s="942" t="s">
        <v>77</v>
      </c>
      <c r="E162" s="75" t="s">
        <v>78</v>
      </c>
      <c r="F162" s="908" t="s">
        <v>79</v>
      </c>
      <c r="G162" s="908" t="s">
        <v>79</v>
      </c>
      <c r="H162" s="75" t="s">
        <v>12</v>
      </c>
      <c r="I162" s="561"/>
      <c r="J162" s="366" t="s">
        <v>488</v>
      </c>
      <c r="L162" s="456">
        <v>0</v>
      </c>
      <c r="N162" s="456">
        <v>0</v>
      </c>
    </row>
    <row r="163" spans="1:19" s="358" customFormat="1" ht="17.100000000000001" customHeight="1" x14ac:dyDescent="0.25">
      <c r="A163" s="339">
        <v>1</v>
      </c>
      <c r="B163" s="343" t="s">
        <v>59</v>
      </c>
      <c r="C163" s="344">
        <f>'Office Minor'!C244+'Office Minor'!C545</f>
        <v>3</v>
      </c>
      <c r="D163" s="344">
        <f>'Office Minor'!D244+'Office Minor'!D545</f>
        <v>120</v>
      </c>
      <c r="E163" s="344">
        <f>'Office Minor'!E244+'Office Minor'!E545</f>
        <v>26221</v>
      </c>
      <c r="F163" s="344">
        <f>'Office Minor'!F244+'Office Minor'!F545</f>
        <v>9438840</v>
      </c>
      <c r="G163" s="344">
        <f>'Office Minor'!G244+'Office Minor'!G545</f>
        <v>4053746</v>
      </c>
      <c r="H163" s="344">
        <f>'Office Minor'!H244+'Office Minor'!H545</f>
        <v>22</v>
      </c>
      <c r="I163" s="561"/>
      <c r="J163" s="366">
        <f>F163/E163</f>
        <v>359.97254109301707</v>
      </c>
      <c r="L163" s="366" t="e">
        <f>L162+L161</f>
        <v>#REF!</v>
      </c>
      <c r="N163" s="366" t="e">
        <f>N162+N161</f>
        <v>#REF!</v>
      </c>
      <c r="P163" s="366"/>
      <c r="R163" s="366">
        <f>'Office Minor'!G469</f>
        <v>26555199</v>
      </c>
    </row>
    <row r="164" spans="1:19" s="358" customFormat="1" ht="17.100000000000001" customHeight="1" x14ac:dyDescent="0.25">
      <c r="A164" s="339">
        <v>2</v>
      </c>
      <c r="B164" s="343" t="s">
        <v>62</v>
      </c>
      <c r="C164" s="344">
        <f>'Office Minor'!C245+'Office Minor'!C547</f>
        <v>27</v>
      </c>
      <c r="D164" s="344">
        <f>'Office Minor'!D245+'Office Minor'!D547</f>
        <v>30.17</v>
      </c>
      <c r="E164" s="344">
        <f>'Office Minor'!E245+'Office Minor'!E547</f>
        <v>95220</v>
      </c>
      <c r="F164" s="344">
        <f>'Office Minor'!F245+'Office Minor'!F547</f>
        <v>17139600</v>
      </c>
      <c r="G164" s="344">
        <f>'Office Minor'!G245+'Office Minor'!G547</f>
        <v>5966127</v>
      </c>
      <c r="H164" s="344">
        <f>'Office Minor'!H245+'Office Minor'!H547</f>
        <v>70</v>
      </c>
      <c r="I164" s="561"/>
      <c r="J164" s="366">
        <f t="shared" ref="J164:J182" si="37">F164/E164</f>
        <v>180</v>
      </c>
      <c r="P164" s="366"/>
      <c r="R164" s="366">
        <f>R163-L162</f>
        <v>26555199</v>
      </c>
    </row>
    <row r="165" spans="1:19" s="358" customFormat="1" ht="17.100000000000001" customHeight="1" x14ac:dyDescent="0.25">
      <c r="A165" s="339">
        <v>3</v>
      </c>
      <c r="B165" s="343" t="s">
        <v>58</v>
      </c>
      <c r="C165" s="344">
        <f>'Office Minor'!C246+'Office Minor'!C551</f>
        <v>9</v>
      </c>
      <c r="D165" s="344">
        <f>'Office Minor'!D246+'Office Minor'!D551</f>
        <v>1834.6799999999998</v>
      </c>
      <c r="E165" s="344">
        <f>'Office Minor'!E246+'Office Minor'!E551</f>
        <v>89278.44</v>
      </c>
      <c r="F165" s="344">
        <f>'Office Minor'!F246+'Office Minor'!F551</f>
        <v>25733097.600000001</v>
      </c>
      <c r="G165" s="344">
        <f>'Office Minor'!G246+'Office Minor'!G551</f>
        <v>31827756</v>
      </c>
      <c r="H165" s="344">
        <f>'Office Minor'!H246+'Office Minor'!H551</f>
        <v>2200</v>
      </c>
      <c r="I165" s="561"/>
      <c r="J165" s="366">
        <f t="shared" si="37"/>
        <v>288.23417613479808</v>
      </c>
    </row>
    <row r="166" spans="1:19" s="358" customFormat="1" ht="17.100000000000001" customHeight="1" x14ac:dyDescent="0.25">
      <c r="A166" s="339">
        <v>4</v>
      </c>
      <c r="B166" s="343" t="s">
        <v>143</v>
      </c>
      <c r="C166" s="344">
        <f>'Office Minor'!C247+'Office Minor'!C546</f>
        <v>0</v>
      </c>
      <c r="D166" s="344">
        <f>'Office Minor'!D247+'Office Minor'!D546</f>
        <v>0</v>
      </c>
      <c r="E166" s="344">
        <f>'Office Minor'!E247+'Office Minor'!E546</f>
        <v>590781</v>
      </c>
      <c r="F166" s="344">
        <f>'Office Minor'!F247+'Office Minor'!F546</f>
        <v>620320050</v>
      </c>
      <c r="G166" s="344">
        <f>'Office Minor'!G247+'Office Minor'!G546</f>
        <v>29722474</v>
      </c>
      <c r="H166" s="344">
        <f>'Office Minor'!H247+'Office Minor'!H546</f>
        <v>1500</v>
      </c>
      <c r="I166" s="561"/>
      <c r="J166" s="366">
        <f t="shared" si="37"/>
        <v>1050</v>
      </c>
      <c r="L166" s="181"/>
      <c r="M166" s="181"/>
      <c r="N166" s="181"/>
      <c r="O166" s="181"/>
      <c r="P166" s="181"/>
      <c r="Q166" s="181"/>
    </row>
    <row r="167" spans="1:19" s="358" customFormat="1" ht="17.100000000000001" customHeight="1" x14ac:dyDescent="0.25">
      <c r="A167" s="339">
        <v>5</v>
      </c>
      <c r="B167" s="943" t="s">
        <v>66</v>
      </c>
      <c r="C167" s="344">
        <f>'Office Minor'!C550</f>
        <v>0</v>
      </c>
      <c r="D167" s="344">
        <f>'Office Minor'!D550</f>
        <v>0</v>
      </c>
      <c r="E167" s="344">
        <f>'Office Minor'!E550</f>
        <v>1608556.07</v>
      </c>
      <c r="F167" s="344">
        <f>'Office Minor'!F550</f>
        <v>289540093.10000002</v>
      </c>
      <c r="G167" s="344">
        <f>'Office Minor'!G550</f>
        <v>78177523</v>
      </c>
      <c r="H167" s="344">
        <f>'Office Minor'!H550</f>
        <v>20000</v>
      </c>
      <c r="I167" s="561"/>
      <c r="J167" s="366">
        <f t="shared" si="37"/>
        <v>180.00000031083778</v>
      </c>
      <c r="K167" s="358" t="s">
        <v>594</v>
      </c>
      <c r="L167" s="358">
        <f>'Office Minor'!C247+'Office Minor'!C546</f>
        <v>0</v>
      </c>
      <c r="M167" s="358">
        <f>'Office Minor'!D247+'Office Minor'!D546</f>
        <v>0</v>
      </c>
      <c r="N167" s="358">
        <f>'Office Minor'!E247+'Office Minor'!E546</f>
        <v>590781</v>
      </c>
      <c r="O167" s="358">
        <f>'Office Minor'!F247+'Office Minor'!F546</f>
        <v>620320050</v>
      </c>
      <c r="P167" s="358">
        <f>'Office Minor'!G247+'Office Minor'!G546</f>
        <v>29722474</v>
      </c>
      <c r="Q167" s="358">
        <f>'Office Minor'!H247+'Office Minor'!H546</f>
        <v>1500</v>
      </c>
    </row>
    <row r="168" spans="1:19" s="358" customFormat="1" ht="17.100000000000001" customHeight="1" x14ac:dyDescent="0.25">
      <c r="A168" s="339">
        <v>6</v>
      </c>
      <c r="B168" s="343" t="s">
        <v>70</v>
      </c>
      <c r="C168" s="344">
        <f>'Office Minor'!C248</f>
        <v>0</v>
      </c>
      <c r="D168" s="344">
        <f>'Office Minor'!D248</f>
        <v>0</v>
      </c>
      <c r="E168" s="344">
        <f>'Office Minor'!E248</f>
        <v>0</v>
      </c>
      <c r="F168" s="344">
        <f>'Office Minor'!F248</f>
        <v>0</v>
      </c>
      <c r="G168" s="344">
        <f>'Office Minor'!G248</f>
        <v>4504727</v>
      </c>
      <c r="H168" s="344">
        <f>'Office Minor'!H248</f>
        <v>50</v>
      </c>
      <c r="I168" s="561"/>
      <c r="J168" s="366" t="e">
        <f t="shared" si="37"/>
        <v>#DIV/0!</v>
      </c>
      <c r="K168" s="358" t="s">
        <v>592</v>
      </c>
      <c r="L168" s="358">
        <f>'Office Minor'!C464</f>
        <v>2</v>
      </c>
      <c r="M168" s="358">
        <f>'Office Minor'!D464</f>
        <v>2</v>
      </c>
      <c r="N168" s="358">
        <f>'Office Minor'!E464</f>
        <v>0</v>
      </c>
      <c r="O168" s="358">
        <f>'Office Minor'!F464</f>
        <v>0</v>
      </c>
      <c r="P168" s="358">
        <f>'Office Minor'!G464</f>
        <v>0</v>
      </c>
      <c r="Q168" s="358">
        <f>'Office Minor'!H464</f>
        <v>0</v>
      </c>
    </row>
    <row r="169" spans="1:19" s="358" customFormat="1" ht="17.100000000000001" customHeight="1" x14ac:dyDescent="0.25">
      <c r="A169" s="339">
        <v>7</v>
      </c>
      <c r="B169" s="343" t="s">
        <v>53</v>
      </c>
      <c r="C169" s="344">
        <f>'Office Minor'!C250</f>
        <v>0</v>
      </c>
      <c r="D169" s="344">
        <f>'Office Minor'!D250</f>
        <v>0</v>
      </c>
      <c r="E169" s="344">
        <f>'Office Minor'!E250</f>
        <v>87609</v>
      </c>
      <c r="F169" s="344">
        <f>'Office Minor'!F250</f>
        <v>10513080</v>
      </c>
      <c r="G169" s="344">
        <f>'Office Minor'!G250</f>
        <v>3561738</v>
      </c>
      <c r="H169" s="344">
        <f>'Office Minor'!H250</f>
        <v>110</v>
      </c>
      <c r="I169" s="561"/>
      <c r="J169" s="366">
        <f t="shared" si="37"/>
        <v>120</v>
      </c>
      <c r="K169" s="760" t="s">
        <v>49</v>
      </c>
      <c r="L169" s="760">
        <f>L168+L167</f>
        <v>2</v>
      </c>
      <c r="M169" s="760">
        <f t="shared" ref="M169:Q169" si="38">M168+M167</f>
        <v>2</v>
      </c>
      <c r="N169" s="760">
        <f t="shared" si="38"/>
        <v>590781</v>
      </c>
      <c r="O169" s="760">
        <f t="shared" si="38"/>
        <v>620320050</v>
      </c>
      <c r="P169" s="760">
        <f t="shared" si="38"/>
        <v>29722474</v>
      </c>
      <c r="Q169" s="760">
        <f t="shared" si="38"/>
        <v>1500</v>
      </c>
      <c r="R169" s="760"/>
      <c r="S169" s="760"/>
    </row>
    <row r="170" spans="1:19" s="358" customFormat="1" x14ac:dyDescent="0.25">
      <c r="A170" s="339">
        <v>8</v>
      </c>
      <c r="B170" s="343" t="s">
        <v>203</v>
      </c>
      <c r="C170" s="344">
        <f>'Office Minor'!C544</f>
        <v>1</v>
      </c>
      <c r="D170" s="344">
        <f>'Office Minor'!D544</f>
        <v>0.42</v>
      </c>
      <c r="E170" s="344">
        <f>'Office Minor'!E544</f>
        <v>0</v>
      </c>
      <c r="F170" s="344">
        <f>'Office Minor'!F544</f>
        <v>0</v>
      </c>
      <c r="G170" s="344">
        <f>'Office Minor'!G544</f>
        <v>41160</v>
      </c>
      <c r="H170" s="344">
        <f>'Office Minor'!H544</f>
        <v>1</v>
      </c>
      <c r="I170" s="561"/>
      <c r="J170" s="366" t="e">
        <f t="shared" si="37"/>
        <v>#DIV/0!</v>
      </c>
      <c r="K170" s="358" t="s">
        <v>593</v>
      </c>
      <c r="L170" s="358">
        <f>'Office Minor'!C245+'Office Minor'!C547</f>
        <v>27</v>
      </c>
      <c r="M170" s="358">
        <f>'Office Minor'!D245+'Office Minor'!D547</f>
        <v>30.17</v>
      </c>
      <c r="N170" s="358">
        <f>'Office Minor'!E245+'Office Minor'!E547</f>
        <v>95220</v>
      </c>
      <c r="O170" s="358">
        <f>'Office Minor'!F245+'Office Minor'!F547</f>
        <v>17139600</v>
      </c>
      <c r="P170" s="358">
        <f>'Office Minor'!G245+'Office Minor'!G547</f>
        <v>5966127</v>
      </c>
      <c r="Q170" s="358">
        <f>'Office Minor'!H245+'Office Minor'!H547</f>
        <v>70</v>
      </c>
    </row>
    <row r="171" spans="1:19" s="358" customFormat="1" x14ac:dyDescent="0.25">
      <c r="A171" s="339">
        <v>9</v>
      </c>
      <c r="B171" s="343" t="str">
        <f>'Office Minor'!B249</f>
        <v>Granite</v>
      </c>
      <c r="C171" s="343">
        <f>'Office Minor'!C249+'Office Minor'!C549</f>
        <v>2</v>
      </c>
      <c r="D171" s="343">
        <f>'Office Minor'!D249+'Office Minor'!D549</f>
        <v>6</v>
      </c>
      <c r="E171" s="343">
        <f>'Office Minor'!E249+'Office Minor'!E549</f>
        <v>0</v>
      </c>
      <c r="F171" s="343">
        <f>'Office Minor'!F249+'Office Minor'!F549</f>
        <v>0</v>
      </c>
      <c r="G171" s="343">
        <f>'Office Minor'!G249+'Office Minor'!G549</f>
        <v>180000</v>
      </c>
      <c r="H171" s="343">
        <f>'Office Minor'!H249+'Office Minor'!H549</f>
        <v>1</v>
      </c>
      <c r="I171" s="561"/>
      <c r="J171" s="366"/>
      <c r="K171" s="358" t="s">
        <v>595</v>
      </c>
      <c r="L171" s="817"/>
      <c r="M171" s="817"/>
      <c r="N171" s="817"/>
      <c r="O171" s="817"/>
      <c r="P171" s="817"/>
      <c r="Q171" s="817"/>
    </row>
    <row r="172" spans="1:19" s="358" customFormat="1" ht="17.100000000000001" customHeight="1" x14ac:dyDescent="0.25">
      <c r="A172" s="339">
        <v>10</v>
      </c>
      <c r="B172" s="343" t="s">
        <v>64</v>
      </c>
      <c r="C172" s="344">
        <f>'Office Minor'!C251</f>
        <v>0</v>
      </c>
      <c r="D172" s="344">
        <f>'Office Minor'!D251</f>
        <v>0</v>
      </c>
      <c r="E172" s="344">
        <f>'Office Minor'!E251</f>
        <v>12544</v>
      </c>
      <c r="F172" s="344">
        <f>'Office Minor'!F251</f>
        <v>1254400</v>
      </c>
      <c r="G172" s="344">
        <f>'Office Minor'!G251</f>
        <v>6084540</v>
      </c>
      <c r="H172" s="344">
        <f>'Office Minor'!H251</f>
        <v>150</v>
      </c>
      <c r="I172" s="561"/>
      <c r="J172" s="366">
        <f t="shared" si="37"/>
        <v>100</v>
      </c>
      <c r="K172" s="760" t="s">
        <v>49</v>
      </c>
      <c r="L172" s="760">
        <f>L171+L170</f>
        <v>27</v>
      </c>
      <c r="M172" s="760">
        <f t="shared" ref="M172:Q172" si="39">M171+M170</f>
        <v>30.17</v>
      </c>
      <c r="N172" s="760">
        <f t="shared" si="39"/>
        <v>95220</v>
      </c>
      <c r="O172" s="760">
        <f t="shared" si="39"/>
        <v>17139600</v>
      </c>
      <c r="P172" s="760">
        <f t="shared" si="39"/>
        <v>5966127</v>
      </c>
      <c r="Q172" s="760">
        <f t="shared" si="39"/>
        <v>70</v>
      </c>
    </row>
    <row r="173" spans="1:19" s="358" customFormat="1" ht="17.100000000000001" customHeight="1" x14ac:dyDescent="0.25">
      <c r="A173" s="339">
        <v>11</v>
      </c>
      <c r="B173" s="343" t="s">
        <v>73</v>
      </c>
      <c r="C173" s="344">
        <f>'Office Minor'!C252</f>
        <v>0</v>
      </c>
      <c r="D173" s="344">
        <f>'Office Minor'!D252</f>
        <v>0</v>
      </c>
      <c r="E173" s="344">
        <f>'Office Minor'!E252</f>
        <v>0</v>
      </c>
      <c r="F173" s="344">
        <f>'Office Minor'!F252</f>
        <v>0</v>
      </c>
      <c r="G173" s="344">
        <f>'Office Minor'!G252</f>
        <v>0</v>
      </c>
      <c r="H173" s="344">
        <f>'Office Minor'!H252</f>
        <v>0</v>
      </c>
      <c r="I173" s="561"/>
      <c r="J173" s="366" t="e">
        <f t="shared" si="37"/>
        <v>#DIV/0!</v>
      </c>
      <c r="K173" s="358" t="s">
        <v>596</v>
      </c>
      <c r="L173" s="358">
        <f>'Office Minor'!C551+'Office Minor'!C246</f>
        <v>9</v>
      </c>
      <c r="M173" s="358">
        <f>'Office Minor'!D551+'Office Minor'!D246</f>
        <v>1834.6799999999998</v>
      </c>
      <c r="N173" s="358">
        <f>'Office Minor'!E551+'Office Minor'!E246</f>
        <v>89278.44</v>
      </c>
      <c r="O173" s="358">
        <f>'Office Minor'!F551+'Office Minor'!F246</f>
        <v>25733097.600000001</v>
      </c>
      <c r="P173" s="358">
        <f>'Office Minor'!G551+'Office Minor'!G246</f>
        <v>31827756</v>
      </c>
      <c r="Q173" s="358">
        <f>'Office Minor'!H551+'Office Minor'!H246</f>
        <v>2200</v>
      </c>
    </row>
    <row r="174" spans="1:19" s="358" customFormat="1" ht="17.100000000000001" customHeight="1" x14ac:dyDescent="0.25">
      <c r="A174" s="339">
        <v>12</v>
      </c>
      <c r="B174" s="343" t="s">
        <v>193</v>
      </c>
      <c r="C174" s="344">
        <f>'Office Minor'!C253</f>
        <v>0</v>
      </c>
      <c r="D174" s="344">
        <f>'Office Minor'!D253</f>
        <v>0</v>
      </c>
      <c r="E174" s="344">
        <f>'Office Minor'!E253</f>
        <v>0</v>
      </c>
      <c r="F174" s="344">
        <f>'Office Minor'!F253</f>
        <v>0</v>
      </c>
      <c r="G174" s="344">
        <f>'Office Minor'!G253</f>
        <v>0</v>
      </c>
      <c r="H174" s="344">
        <f>'Office Minor'!H253</f>
        <v>0</v>
      </c>
      <c r="I174" s="561"/>
      <c r="J174" s="366" t="e">
        <f t="shared" si="37"/>
        <v>#DIV/0!</v>
      </c>
      <c r="K174" s="358" t="s">
        <v>273</v>
      </c>
      <c r="L174" s="456">
        <v>0</v>
      </c>
      <c r="M174" s="456">
        <v>0</v>
      </c>
      <c r="N174" s="456">
        <v>0</v>
      </c>
      <c r="O174" s="456">
        <v>0</v>
      </c>
      <c r="P174" s="456">
        <v>0</v>
      </c>
      <c r="Q174" s="456">
        <v>0</v>
      </c>
    </row>
    <row r="175" spans="1:19" s="358" customFormat="1" ht="17.100000000000001" customHeight="1" x14ac:dyDescent="0.25">
      <c r="A175" s="339">
        <v>13</v>
      </c>
      <c r="B175" s="343" t="s">
        <v>187</v>
      </c>
      <c r="C175" s="344">
        <f>'Office Minor'!C254</f>
        <v>0</v>
      </c>
      <c r="D175" s="344">
        <f>'Office Minor'!D254</f>
        <v>0</v>
      </c>
      <c r="E175" s="344">
        <f>'Office Minor'!E254</f>
        <v>0</v>
      </c>
      <c r="F175" s="344">
        <f>'Office Minor'!F254</f>
        <v>0</v>
      </c>
      <c r="G175" s="344">
        <f>'Office Minor'!G254</f>
        <v>276600</v>
      </c>
      <c r="H175" s="344">
        <f>'Office Minor'!H254</f>
        <v>25</v>
      </c>
      <c r="I175" s="561"/>
      <c r="J175" s="366" t="e">
        <f t="shared" si="37"/>
        <v>#DIV/0!</v>
      </c>
      <c r="K175" s="760" t="s">
        <v>49</v>
      </c>
      <c r="L175" s="760">
        <f>L174+L173</f>
        <v>9</v>
      </c>
      <c r="M175" s="760">
        <f t="shared" ref="M175" si="40">M174+M173</f>
        <v>1834.6799999999998</v>
      </c>
      <c r="N175" s="760">
        <f t="shared" ref="N175" si="41">N174+N173</f>
        <v>89278.44</v>
      </c>
      <c r="O175" s="760">
        <f t="shared" ref="O175" si="42">O174+O173</f>
        <v>25733097.600000001</v>
      </c>
      <c r="P175" s="760">
        <f t="shared" ref="P175" si="43">P174+P173</f>
        <v>31827756</v>
      </c>
      <c r="Q175" s="760">
        <f t="shared" ref="Q175" si="44">Q174+Q173</f>
        <v>2200</v>
      </c>
    </row>
    <row r="176" spans="1:19" s="358" customFormat="1" ht="17.100000000000001" customHeight="1" x14ac:dyDescent="0.25">
      <c r="A176" s="339">
        <v>15</v>
      </c>
      <c r="B176" s="343" t="s">
        <v>61</v>
      </c>
      <c r="C176" s="344">
        <f>'Office Minor'!C255+'Office Minor'!C548</f>
        <v>13</v>
      </c>
      <c r="D176" s="344">
        <f>'Office Minor'!D255+'Office Minor'!D548</f>
        <v>46.39</v>
      </c>
      <c r="E176" s="344">
        <f>'Office Minor'!E255+'Office Minor'!E548</f>
        <v>3112</v>
      </c>
      <c r="F176" s="344">
        <f>'Office Minor'!F255+'Office Minor'!F548</f>
        <v>5457950</v>
      </c>
      <c r="G176" s="344">
        <f>'Office Minor'!G255+'Office Minor'!G548</f>
        <v>6264201</v>
      </c>
      <c r="H176" s="344">
        <f>'Office Minor'!H255+'Office Minor'!H548</f>
        <v>61</v>
      </c>
      <c r="I176" s="561"/>
      <c r="J176" s="366">
        <f t="shared" si="37"/>
        <v>1753.8399742930592</v>
      </c>
    </row>
    <row r="177" spans="1:14" s="358" customFormat="1" ht="17.100000000000001" customHeight="1" x14ac:dyDescent="0.25">
      <c r="A177" s="339">
        <v>16</v>
      </c>
      <c r="B177" s="343" t="s">
        <v>43</v>
      </c>
      <c r="C177" s="344">
        <f>'Office Minor'!C256</f>
        <v>5</v>
      </c>
      <c r="D177" s="344">
        <f>'Office Minor'!D256</f>
        <v>100</v>
      </c>
      <c r="E177" s="344">
        <f>'Office Minor'!E256</f>
        <v>9800</v>
      </c>
      <c r="F177" s="344">
        <f>'Office Minor'!F256</f>
        <v>4900000</v>
      </c>
      <c r="G177" s="344">
        <f>'Office Minor'!G256</f>
        <v>882000</v>
      </c>
      <c r="H177" s="344">
        <f>'Office Minor'!H256</f>
        <v>90</v>
      </c>
      <c r="I177" s="561"/>
      <c r="J177" s="366">
        <f t="shared" si="37"/>
        <v>500</v>
      </c>
    </row>
    <row r="178" spans="1:14" s="358" customFormat="1" ht="17.100000000000001" customHeight="1" x14ac:dyDescent="0.25">
      <c r="A178" s="339">
        <v>17</v>
      </c>
      <c r="B178" s="944" t="s">
        <v>25</v>
      </c>
      <c r="C178" s="344">
        <f>'Office Minor'!C257+'Office Minor'!C553</f>
        <v>27</v>
      </c>
      <c r="D178" s="344">
        <f>'Office Minor'!D257+'Office Minor'!D553</f>
        <v>169.68</v>
      </c>
      <c r="E178" s="344">
        <f>'Office Minor'!E257+'Office Minor'!E553</f>
        <v>705496</v>
      </c>
      <c r="F178" s="344">
        <f>'Office Minor'!F257+'Office Minor'!F553</f>
        <v>314505252</v>
      </c>
      <c r="G178" s="344">
        <f>'Office Minor'!G257+'Office Minor'!G553</f>
        <v>48077569</v>
      </c>
      <c r="H178" s="344">
        <f>'Office Minor'!H257+'Office Minor'!H553</f>
        <v>152</v>
      </c>
      <c r="I178" s="561"/>
      <c r="J178" s="366">
        <f t="shared" si="37"/>
        <v>445.79310442582238</v>
      </c>
    </row>
    <row r="179" spans="1:14" s="358" customFormat="1" ht="17.100000000000001" customHeight="1" x14ac:dyDescent="0.25">
      <c r="A179" s="339">
        <v>18</v>
      </c>
      <c r="B179" s="345" t="s">
        <v>163</v>
      </c>
      <c r="C179" s="344">
        <f>'Office Minor'!C258+'Office Minor'!C552</f>
        <v>56</v>
      </c>
      <c r="D179" s="344">
        <f>'Office Minor'!D258+'Office Minor'!D552</f>
        <v>524.06999999999994</v>
      </c>
      <c r="E179" s="344">
        <f>'Office Minor'!E258+'Office Minor'!E552</f>
        <v>1846507.4300000002</v>
      </c>
      <c r="F179" s="344">
        <f>'Office Minor'!F258+'Office Minor'!F552</f>
        <v>478636143.30000001</v>
      </c>
      <c r="G179" s="344">
        <f>'Office Minor'!G258+'Office Minor'!G552</f>
        <v>75859808</v>
      </c>
      <c r="H179" s="344">
        <f>'Office Minor'!H258+'Office Minor'!H552</f>
        <v>800</v>
      </c>
      <c r="I179" s="561"/>
      <c r="J179" s="366">
        <f t="shared" si="37"/>
        <v>259.21159889402662</v>
      </c>
    </row>
    <row r="180" spans="1:14" s="358" customFormat="1" ht="17.100000000000001" customHeight="1" x14ac:dyDescent="0.25">
      <c r="A180" s="339">
        <v>19</v>
      </c>
      <c r="B180" s="920" t="s">
        <v>39</v>
      </c>
      <c r="C180" s="344">
        <f>'Office Minor'!C260+'Office Minor'!C554</f>
        <v>24</v>
      </c>
      <c r="D180" s="344">
        <f>'Office Minor'!D260+'Office Minor'!D554</f>
        <v>102.03999999999999</v>
      </c>
      <c r="E180" s="344">
        <f>'Office Minor'!E260+'Office Minor'!E554</f>
        <v>117369</v>
      </c>
      <c r="F180" s="344">
        <f>'Office Minor'!F260+'Office Minor'!F554</f>
        <v>82158300</v>
      </c>
      <c r="G180" s="344">
        <f>'Office Minor'!G260+'Office Minor'!G554</f>
        <v>13980358</v>
      </c>
      <c r="H180" s="344">
        <f>'Office Minor'!H260+'Office Minor'!H554</f>
        <v>39</v>
      </c>
      <c r="I180" s="561"/>
      <c r="J180" s="366">
        <f t="shared" si="37"/>
        <v>700</v>
      </c>
    </row>
    <row r="181" spans="1:14" s="358" customFormat="1" ht="17.100000000000001" customHeight="1" x14ac:dyDescent="0.25">
      <c r="A181" s="339">
        <v>20</v>
      </c>
      <c r="B181" s="920" t="str">
        <f>'Office Minor'!B259</f>
        <v>Quartzite</v>
      </c>
      <c r="C181" s="920">
        <f>'Office Minor'!C259</f>
        <v>2</v>
      </c>
      <c r="D181" s="920">
        <f>'Office Minor'!D259</f>
        <v>20.707699999999999</v>
      </c>
      <c r="E181" s="920">
        <f>'Office Minor'!E259</f>
        <v>4300</v>
      </c>
      <c r="F181" s="920">
        <f>'Office Minor'!F259</f>
        <v>1075000</v>
      </c>
      <c r="G181" s="920">
        <f>'Office Minor'!G259</f>
        <v>911279</v>
      </c>
      <c r="H181" s="920">
        <f>'Office Minor'!H259</f>
        <v>110</v>
      </c>
      <c r="I181" s="561"/>
      <c r="J181" s="366"/>
    </row>
    <row r="182" spans="1:14" s="358" customFormat="1" ht="17.100000000000001" customHeight="1" x14ac:dyDescent="0.25">
      <c r="A182" s="339">
        <v>21</v>
      </c>
      <c r="B182" s="920" t="s">
        <v>40</v>
      </c>
      <c r="C182" s="344">
        <f>'Office Minor'!C261</f>
        <v>10</v>
      </c>
      <c r="D182" s="344">
        <f>'Office Minor'!D261</f>
        <v>28</v>
      </c>
      <c r="E182" s="344">
        <f>'Office Minor'!E261</f>
        <v>57345</v>
      </c>
      <c r="F182" s="344">
        <f>'Office Minor'!F261</f>
        <v>40141500</v>
      </c>
      <c r="G182" s="344">
        <f>'Office Minor'!G261</f>
        <v>13476075</v>
      </c>
      <c r="H182" s="344">
        <f>'Office Minor'!H261</f>
        <v>24</v>
      </c>
      <c r="I182" s="561"/>
      <c r="J182" s="366">
        <f t="shared" si="37"/>
        <v>700</v>
      </c>
    </row>
    <row r="183" spans="1:14" s="358" customFormat="1" ht="17.100000000000001" customHeight="1" x14ac:dyDescent="0.25">
      <c r="A183" s="347"/>
      <c r="B183" s="343" t="s">
        <v>74</v>
      </c>
      <c r="C183" s="344">
        <f>'Office Minor'!C555+'Office Minor'!C262</f>
        <v>0</v>
      </c>
      <c r="D183" s="344">
        <f>'Office Minor'!D555+'Office Minor'!D262</f>
        <v>0</v>
      </c>
      <c r="E183" s="344">
        <f>'Office Minor'!E555+'Office Minor'!E262</f>
        <v>0</v>
      </c>
      <c r="F183" s="344">
        <f>'Office Minor'!F555+'Office Minor'!F262</f>
        <v>0</v>
      </c>
      <c r="G183" s="344">
        <f>'Office Minor'!G555+'Office Minor'!G262</f>
        <v>16561586</v>
      </c>
      <c r="H183" s="344">
        <f>'Office Minor'!H555+'Office Minor'!H262</f>
        <v>0</v>
      </c>
      <c r="I183" s="561"/>
      <c r="J183" s="366"/>
      <c r="L183" s="358" t="s">
        <v>493</v>
      </c>
      <c r="M183" s="358" t="s">
        <v>502</v>
      </c>
    </row>
    <row r="184" spans="1:14" s="358" customFormat="1" ht="17.100000000000001" customHeight="1" x14ac:dyDescent="0.25">
      <c r="A184" s="347"/>
      <c r="B184" s="343" t="s">
        <v>48</v>
      </c>
      <c r="C184" s="344">
        <f>'Office Minor'!C556+'Office Minor'!C263</f>
        <v>0</v>
      </c>
      <c r="D184" s="344">
        <f>'Office Minor'!D556+'Office Minor'!D263</f>
        <v>0</v>
      </c>
      <c r="E184" s="344">
        <f>'Office Minor'!E556+'Office Minor'!E263</f>
        <v>0</v>
      </c>
      <c r="F184" s="344">
        <f>'Office Minor'!F556+'Office Minor'!F263</f>
        <v>0</v>
      </c>
      <c r="G184" s="344">
        <f>'Office Minor'!G556+'Office Minor'!G263</f>
        <v>62501409</v>
      </c>
      <c r="H184" s="344">
        <f>'Office Minor'!H556+'Office Minor'!H263</f>
        <v>0</v>
      </c>
      <c r="I184" s="561"/>
      <c r="J184" s="366"/>
      <c r="K184" s="358" t="s">
        <v>503</v>
      </c>
      <c r="L184" s="366">
        <f>'Office Minor'!G262+'Office Minor'!G555</f>
        <v>16561586</v>
      </c>
      <c r="M184" s="366">
        <f>'Office Minor'!G556+'Office Minor'!G263</f>
        <v>62501409</v>
      </c>
      <c r="N184" s="366"/>
    </row>
    <row r="185" spans="1:14" s="358" customFormat="1" ht="17.100000000000001" customHeight="1" x14ac:dyDescent="0.25">
      <c r="A185" s="1262" t="s">
        <v>49</v>
      </c>
      <c r="B185" s="1263"/>
      <c r="C185" s="533">
        <f t="shared" ref="C185:H185" si="45">SUM(C163:C184)</f>
        <v>179</v>
      </c>
      <c r="D185" s="534">
        <f t="shared" si="45"/>
        <v>2982.1576999999997</v>
      </c>
      <c r="E185" s="533">
        <f t="shared" si="45"/>
        <v>5254138.9399999995</v>
      </c>
      <c r="F185" s="533">
        <f t="shared" si="45"/>
        <v>1900813306</v>
      </c>
      <c r="G185" s="533">
        <f>SUM(G163:G184)</f>
        <v>402910676</v>
      </c>
      <c r="H185" s="533">
        <f t="shared" si="45"/>
        <v>25405</v>
      </c>
      <c r="I185" s="562">
        <f>G185+Distt.Major!G73</f>
        <v>3283208125</v>
      </c>
      <c r="J185" s="366"/>
      <c r="K185" s="358" t="s">
        <v>273</v>
      </c>
    </row>
    <row r="186" spans="1:14" s="358" customFormat="1" ht="17.100000000000001" customHeight="1" x14ac:dyDescent="0.25">
      <c r="A186" s="557"/>
      <c r="B186" s="557"/>
      <c r="C186" s="557"/>
      <c r="D186" s="557"/>
      <c r="E186" s="557"/>
      <c r="F186" s="557"/>
      <c r="G186" s="557"/>
      <c r="H186" s="557"/>
      <c r="I186" s="561"/>
      <c r="J186" s="366"/>
      <c r="L186" s="410">
        <f>L184+L185</f>
        <v>16561586</v>
      </c>
      <c r="M186" s="410">
        <f>M184+M185</f>
        <v>62501409</v>
      </c>
    </row>
    <row r="187" spans="1:14" s="358" customFormat="1" ht="17.100000000000001" customHeight="1" x14ac:dyDescent="0.25">
      <c r="A187" s="1297" t="s">
        <v>283</v>
      </c>
      <c r="B187" s="1297"/>
      <c r="C187" s="1297"/>
      <c r="D187" s="1297"/>
      <c r="E187" s="1297"/>
      <c r="F187" s="1297"/>
      <c r="G187" s="1297"/>
      <c r="H187" s="1297"/>
      <c r="I187" s="561"/>
      <c r="J187" s="366"/>
    </row>
    <row r="188" spans="1:14" s="358" customFormat="1" ht="17.100000000000001" customHeight="1" x14ac:dyDescent="0.25">
      <c r="A188" s="1258" t="s">
        <v>181</v>
      </c>
      <c r="B188" s="1258" t="s">
        <v>3</v>
      </c>
      <c r="C188" s="1258" t="s">
        <v>4</v>
      </c>
      <c r="D188" s="890" t="s">
        <v>5</v>
      </c>
      <c r="E188" s="72" t="s">
        <v>6</v>
      </c>
      <c r="F188" s="889" t="s">
        <v>7</v>
      </c>
      <c r="G188" s="889" t="s">
        <v>8</v>
      </c>
      <c r="H188" s="72" t="s">
        <v>9</v>
      </c>
      <c r="I188" s="561"/>
      <c r="J188" s="366"/>
    </row>
    <row r="189" spans="1:14" s="358" customFormat="1" ht="17.100000000000001" customHeight="1" x14ac:dyDescent="0.25">
      <c r="A189" s="1259"/>
      <c r="B189" s="1259"/>
      <c r="C189" s="1259"/>
      <c r="D189" s="922" t="s">
        <v>77</v>
      </c>
      <c r="E189" s="79" t="s">
        <v>78</v>
      </c>
      <c r="F189" s="923" t="s">
        <v>79</v>
      </c>
      <c r="G189" s="923" t="s">
        <v>79</v>
      </c>
      <c r="H189" s="79" t="s">
        <v>12</v>
      </c>
      <c r="I189" s="561"/>
      <c r="J189" s="366"/>
    </row>
    <row r="190" spans="1:14" s="358" customFormat="1" ht="17.100000000000001" customHeight="1" x14ac:dyDescent="0.25">
      <c r="A190" s="339">
        <v>1</v>
      </c>
      <c r="B190" s="343" t="s">
        <v>61</v>
      </c>
      <c r="C190" s="343">
        <f>'Office Minor'!C231</f>
        <v>15</v>
      </c>
      <c r="D190" s="343">
        <f>'Office Minor'!D231</f>
        <v>37.17</v>
      </c>
      <c r="E190" s="343">
        <f>'Office Minor'!E231</f>
        <v>7927.76</v>
      </c>
      <c r="F190" s="343">
        <f>'Office Minor'!F231</f>
        <v>14666356</v>
      </c>
      <c r="G190" s="343">
        <f>'Office Minor'!G231</f>
        <v>6214159</v>
      </c>
      <c r="H190" s="343">
        <f>'Office Minor'!H231</f>
        <v>6</v>
      </c>
      <c r="I190" s="561"/>
      <c r="J190" s="366">
        <f>F190/E190</f>
        <v>1850</v>
      </c>
    </row>
    <row r="191" spans="1:14" s="358" customFormat="1" ht="17.100000000000001" customHeight="1" x14ac:dyDescent="0.25">
      <c r="A191" s="339">
        <v>2</v>
      </c>
      <c r="B191" s="343" t="s">
        <v>62</v>
      </c>
      <c r="C191" s="343">
        <f>'Office Minor'!C232</f>
        <v>155</v>
      </c>
      <c r="D191" s="343">
        <f>'Office Minor'!D232</f>
        <v>165.95</v>
      </c>
      <c r="E191" s="343">
        <f>'Office Minor'!E232</f>
        <v>6058050</v>
      </c>
      <c r="F191" s="343">
        <f>'Office Minor'!F232</f>
        <v>1181319764</v>
      </c>
      <c r="G191" s="343">
        <f>'Office Minor'!G232</f>
        <v>354368566</v>
      </c>
      <c r="H191" s="343">
        <f>'Office Minor'!H232</f>
        <v>350</v>
      </c>
      <c r="I191" s="561"/>
      <c r="J191" s="366">
        <f t="shared" ref="J191:J223" si="46">F191/E191</f>
        <v>195.00000231097465</v>
      </c>
    </row>
    <row r="192" spans="1:14" s="358" customFormat="1" ht="17.100000000000001" customHeight="1" x14ac:dyDescent="0.25">
      <c r="A192" s="339">
        <v>3</v>
      </c>
      <c r="B192" s="343" t="s">
        <v>53</v>
      </c>
      <c r="C192" s="343">
        <f>'Office Minor'!C233</f>
        <v>9</v>
      </c>
      <c r="D192" s="343">
        <f>'Office Minor'!D233</f>
        <v>7.53</v>
      </c>
      <c r="E192" s="343">
        <f>'Office Minor'!E233</f>
        <v>447110</v>
      </c>
      <c r="F192" s="343">
        <f>'Office Minor'!F233</f>
        <v>102835300</v>
      </c>
      <c r="G192" s="343">
        <f>'Office Minor'!G233</f>
        <v>13779578</v>
      </c>
      <c r="H192" s="343">
        <f>'Office Minor'!H233</f>
        <v>20</v>
      </c>
      <c r="I192" s="561"/>
      <c r="J192" s="366">
        <f t="shared" si="46"/>
        <v>230</v>
      </c>
    </row>
    <row r="193" spans="1:10" s="358" customFormat="1" ht="17.100000000000001" customHeight="1" x14ac:dyDescent="0.25">
      <c r="A193" s="339">
        <v>4</v>
      </c>
      <c r="B193" s="343" t="s">
        <v>70</v>
      </c>
      <c r="C193" s="343">
        <f>'Office Minor'!C234</f>
        <v>0</v>
      </c>
      <c r="D193" s="343">
        <f>'Office Minor'!D234</f>
        <v>0</v>
      </c>
      <c r="E193" s="343">
        <f>'Office Minor'!E234</f>
        <v>32088.2</v>
      </c>
      <c r="F193" s="343">
        <f>'Office Minor'!F234</f>
        <v>22461740</v>
      </c>
      <c r="G193" s="343">
        <f>'Office Minor'!G234</f>
        <v>1319647</v>
      </c>
      <c r="H193" s="343">
        <f>'Office Minor'!H234</f>
        <v>50</v>
      </c>
      <c r="I193" s="561"/>
      <c r="J193" s="366">
        <f>F193/E193</f>
        <v>700</v>
      </c>
    </row>
    <row r="194" spans="1:10" s="358" customFormat="1" ht="17.100000000000001" customHeight="1" x14ac:dyDescent="0.25">
      <c r="A194" s="339">
        <v>5</v>
      </c>
      <c r="B194" s="340" t="s">
        <v>30</v>
      </c>
      <c r="C194" s="343">
        <f>'Office Minor'!C235</f>
        <v>0</v>
      </c>
      <c r="D194" s="343">
        <f>'Office Minor'!D235</f>
        <v>0</v>
      </c>
      <c r="E194" s="343">
        <f>'Office Minor'!E235</f>
        <v>22136.5</v>
      </c>
      <c r="F194" s="343">
        <f>'Office Minor'!F235</f>
        <v>16602375</v>
      </c>
      <c r="G194" s="343">
        <f>'Office Minor'!G235</f>
        <v>7225000</v>
      </c>
      <c r="H194" s="343">
        <f>'Office Minor'!H235</f>
        <v>5</v>
      </c>
      <c r="I194" s="561"/>
      <c r="J194" s="366"/>
    </row>
    <row r="195" spans="1:10" s="358" customFormat="1" ht="17.100000000000001" customHeight="1" x14ac:dyDescent="0.25">
      <c r="A195" s="339"/>
      <c r="B195" s="343" t="s">
        <v>74</v>
      </c>
      <c r="C195" s="343"/>
      <c r="D195" s="343"/>
      <c r="E195" s="343"/>
      <c r="F195" s="343"/>
      <c r="G195" s="343">
        <f>'Office Minor'!G236</f>
        <v>8417671</v>
      </c>
      <c r="H195" s="343"/>
      <c r="I195" s="561"/>
      <c r="J195" s="366"/>
    </row>
    <row r="196" spans="1:10" s="358" customFormat="1" ht="17.100000000000001" customHeight="1" x14ac:dyDescent="0.25">
      <c r="A196" s="339"/>
      <c r="B196" s="343" t="s">
        <v>48</v>
      </c>
      <c r="C196" s="343"/>
      <c r="D196" s="343"/>
      <c r="E196" s="343"/>
      <c r="F196" s="343"/>
      <c r="G196" s="343">
        <f>'Office Minor'!G237</f>
        <v>581784</v>
      </c>
      <c r="H196" s="343"/>
      <c r="I196" s="561"/>
      <c r="J196" s="366"/>
    </row>
    <row r="197" spans="1:10" s="358" customFormat="1" ht="17.100000000000001" customHeight="1" x14ac:dyDescent="0.25">
      <c r="A197" s="1262" t="s">
        <v>49</v>
      </c>
      <c r="B197" s="1263"/>
      <c r="C197" s="551">
        <f t="shared" ref="C197:H197" si="47">SUM(C190:C196)</f>
        <v>179</v>
      </c>
      <c r="D197" s="552">
        <f t="shared" si="47"/>
        <v>210.65</v>
      </c>
      <c r="E197" s="551">
        <f t="shared" si="47"/>
        <v>6567312.46</v>
      </c>
      <c r="F197" s="553">
        <f t="shared" si="47"/>
        <v>1337885535</v>
      </c>
      <c r="G197" s="553">
        <f t="shared" si="47"/>
        <v>391906405</v>
      </c>
      <c r="H197" s="946">
        <f t="shared" si="47"/>
        <v>431</v>
      </c>
      <c r="I197" s="562">
        <f>G197</f>
        <v>391906405</v>
      </c>
      <c r="J197" s="366"/>
    </row>
    <row r="198" spans="1:10" s="358" customFormat="1" ht="17.100000000000001" customHeight="1" x14ac:dyDescent="0.25">
      <c r="A198" s="557"/>
      <c r="B198" s="557"/>
      <c r="C198" s="557"/>
      <c r="D198" s="557"/>
      <c r="E198" s="557"/>
      <c r="F198" s="557"/>
      <c r="G198" s="557"/>
      <c r="H198" s="557"/>
      <c r="I198" s="561"/>
      <c r="J198" s="366"/>
    </row>
    <row r="199" spans="1:10" s="358" customFormat="1" ht="17.100000000000001" customHeight="1" x14ac:dyDescent="0.25">
      <c r="A199" s="1297" t="s">
        <v>248</v>
      </c>
      <c r="B199" s="1297"/>
      <c r="C199" s="1297"/>
      <c r="D199" s="1297"/>
      <c r="E199" s="1297"/>
      <c r="F199" s="1297"/>
      <c r="G199" s="1297"/>
      <c r="H199" s="1297"/>
      <c r="I199" s="561"/>
      <c r="J199" s="366"/>
    </row>
    <row r="200" spans="1:10" s="358" customFormat="1" ht="17.100000000000001" customHeight="1" x14ac:dyDescent="0.25">
      <c r="A200" s="1258" t="s">
        <v>181</v>
      </c>
      <c r="B200" s="1258" t="s">
        <v>3</v>
      </c>
      <c r="C200" s="1258" t="s">
        <v>4</v>
      </c>
      <c r="D200" s="890" t="s">
        <v>5</v>
      </c>
      <c r="E200" s="72" t="s">
        <v>6</v>
      </c>
      <c r="F200" s="889" t="s">
        <v>7</v>
      </c>
      <c r="G200" s="889" t="s">
        <v>8</v>
      </c>
      <c r="H200" s="72" t="s">
        <v>9</v>
      </c>
      <c r="I200" s="561"/>
      <c r="J200" s="366"/>
    </row>
    <row r="201" spans="1:10" s="358" customFormat="1" ht="17.100000000000001" customHeight="1" x14ac:dyDescent="0.25">
      <c r="A201" s="1259"/>
      <c r="B201" s="1259"/>
      <c r="C201" s="1289"/>
      <c r="D201" s="922" t="s">
        <v>77</v>
      </c>
      <c r="E201" s="922" t="s">
        <v>78</v>
      </c>
      <c r="F201" s="923" t="s">
        <v>79</v>
      </c>
      <c r="G201" s="923" t="s">
        <v>79</v>
      </c>
      <c r="H201" s="79" t="s">
        <v>12</v>
      </c>
      <c r="I201" s="561"/>
      <c r="J201" s="366"/>
    </row>
    <row r="202" spans="1:10" s="358" customFormat="1" ht="17.100000000000001" customHeight="1" x14ac:dyDescent="0.25">
      <c r="A202" s="339">
        <v>1</v>
      </c>
      <c r="B202" s="343" t="s">
        <v>195</v>
      </c>
      <c r="C202" s="355">
        <f>'Office Minor'!C270</f>
        <v>106</v>
      </c>
      <c r="D202" s="355">
        <f>'Office Minor'!D270</f>
        <v>230</v>
      </c>
      <c r="E202" s="355">
        <f>'Office Minor'!E270</f>
        <v>862882</v>
      </c>
      <c r="F202" s="355">
        <f>'Office Minor'!F270</f>
        <v>198462860</v>
      </c>
      <c r="G202" s="355">
        <f>'Office Minor'!G270</f>
        <v>91908013</v>
      </c>
      <c r="H202" s="355">
        <f>'Office Minor'!H270</f>
        <v>340</v>
      </c>
      <c r="I202" s="561"/>
      <c r="J202" s="366">
        <f>F202/E202</f>
        <v>230</v>
      </c>
    </row>
    <row r="203" spans="1:10" s="358" customFormat="1" ht="17.100000000000001" customHeight="1" x14ac:dyDescent="0.25">
      <c r="A203" s="339">
        <v>2</v>
      </c>
      <c r="B203" s="343" t="s">
        <v>61</v>
      </c>
      <c r="C203" s="355">
        <f>'Office Minor'!C271</f>
        <v>2</v>
      </c>
      <c r="D203" s="355">
        <f>'Office Minor'!D271</f>
        <v>5.2957999999999998</v>
      </c>
      <c r="E203" s="355">
        <f>'Office Minor'!E271</f>
        <v>3957</v>
      </c>
      <c r="F203" s="355">
        <f>'Office Minor'!F271</f>
        <v>7122600</v>
      </c>
      <c r="G203" s="355">
        <f>'Office Minor'!G271</f>
        <v>733200</v>
      </c>
      <c r="H203" s="355">
        <f>'Office Minor'!H271</f>
        <v>5</v>
      </c>
      <c r="I203" s="561"/>
      <c r="J203" s="366">
        <f t="shared" ref="J203:J211" si="48">F203/E203</f>
        <v>1800</v>
      </c>
    </row>
    <row r="204" spans="1:10" s="358" customFormat="1" ht="17.100000000000001" customHeight="1" x14ac:dyDescent="0.25">
      <c r="A204" s="339">
        <v>3</v>
      </c>
      <c r="B204" s="342" t="s">
        <v>53</v>
      </c>
      <c r="C204" s="355">
        <f>'Office Minor'!C272</f>
        <v>0</v>
      </c>
      <c r="D204" s="355">
        <f>'Office Minor'!D272</f>
        <v>0</v>
      </c>
      <c r="E204" s="355">
        <f>'Office Minor'!E272</f>
        <v>353220</v>
      </c>
      <c r="F204" s="355">
        <f>'Office Minor'!F272</f>
        <v>70644000</v>
      </c>
      <c r="G204" s="355">
        <f>'Office Minor'!G272</f>
        <v>9667842</v>
      </c>
      <c r="H204" s="355">
        <f>'Office Minor'!H272</f>
        <v>150</v>
      </c>
      <c r="I204" s="561"/>
      <c r="J204" s="366">
        <f t="shared" si="48"/>
        <v>200</v>
      </c>
    </row>
    <row r="205" spans="1:10" s="358" customFormat="1" ht="17.100000000000001" customHeight="1" x14ac:dyDescent="0.25">
      <c r="A205" s="339">
        <v>4</v>
      </c>
      <c r="B205" s="343" t="s">
        <v>64</v>
      </c>
      <c r="C205" s="355">
        <f>'Office Minor'!C273</f>
        <v>0</v>
      </c>
      <c r="D205" s="355">
        <f>'Office Minor'!D273</f>
        <v>0</v>
      </c>
      <c r="E205" s="355">
        <f>'Office Minor'!E273</f>
        <v>2884569</v>
      </c>
      <c r="F205" s="355">
        <f>'Office Minor'!F273</f>
        <v>72114225</v>
      </c>
      <c r="G205" s="355">
        <f>'Office Minor'!G273</f>
        <v>29540497</v>
      </c>
      <c r="H205" s="355">
        <f>'Office Minor'!H273</f>
        <v>150</v>
      </c>
      <c r="I205" s="561"/>
      <c r="J205" s="366">
        <f t="shared" si="48"/>
        <v>25</v>
      </c>
    </row>
    <row r="206" spans="1:10" s="358" customFormat="1" ht="17.100000000000001" customHeight="1" x14ac:dyDescent="0.25">
      <c r="A206" s="339">
        <v>5</v>
      </c>
      <c r="B206" s="342" t="s">
        <v>58</v>
      </c>
      <c r="C206" s="355">
        <f>'Office Minor'!C274</f>
        <v>2</v>
      </c>
      <c r="D206" s="355">
        <f>'Office Minor'!D274</f>
        <v>2787</v>
      </c>
      <c r="E206" s="355">
        <f>'Office Minor'!E274</f>
        <v>330740</v>
      </c>
      <c r="F206" s="355">
        <f>'Office Minor'!F274</f>
        <v>82685000</v>
      </c>
      <c r="G206" s="355">
        <f>'Office Minor'!G274</f>
        <v>29766600</v>
      </c>
      <c r="H206" s="355">
        <f>'Office Minor'!H274</f>
        <v>150</v>
      </c>
      <c r="I206" s="561"/>
      <c r="J206" s="366">
        <f t="shared" si="48"/>
        <v>250</v>
      </c>
    </row>
    <row r="207" spans="1:10" s="358" customFormat="1" ht="17.100000000000001" customHeight="1" x14ac:dyDescent="0.25">
      <c r="A207" s="339">
        <v>6</v>
      </c>
      <c r="B207" s="342" t="s">
        <v>39</v>
      </c>
      <c r="C207" s="355">
        <f>'Office Minor'!C275</f>
        <v>2</v>
      </c>
      <c r="D207" s="355">
        <f>'Office Minor'!D275</f>
        <v>144.38999999999999</v>
      </c>
      <c r="E207" s="355">
        <f>'Office Minor'!E275</f>
        <v>20147</v>
      </c>
      <c r="F207" s="355">
        <f>'Office Minor'!F275</f>
        <v>17124950</v>
      </c>
      <c r="G207" s="355">
        <f>'Office Minor'!G275</f>
        <v>3417403</v>
      </c>
      <c r="H207" s="355">
        <f>'Office Minor'!H275</f>
        <v>8</v>
      </c>
      <c r="I207" s="561"/>
      <c r="J207" s="366">
        <f t="shared" si="48"/>
        <v>850</v>
      </c>
    </row>
    <row r="208" spans="1:10" s="358" customFormat="1" ht="17.100000000000001" customHeight="1" x14ac:dyDescent="0.25">
      <c r="A208" s="339">
        <v>7</v>
      </c>
      <c r="B208" s="342" t="str">
        <f>'Office Minor'!B276</f>
        <v>Quartzite</v>
      </c>
      <c r="C208" s="355">
        <f>'Office Minor'!C276</f>
        <v>0</v>
      </c>
      <c r="D208" s="355">
        <f>'Office Minor'!D276</f>
        <v>0</v>
      </c>
      <c r="E208" s="355">
        <f>'Office Minor'!E276</f>
        <v>16603</v>
      </c>
      <c r="F208" s="355">
        <f>'Office Minor'!F276</f>
        <v>4316780</v>
      </c>
      <c r="G208" s="355">
        <f>'Office Minor'!G276</f>
        <v>830170</v>
      </c>
      <c r="H208" s="355">
        <f>'Office Minor'!H276</f>
        <v>5</v>
      </c>
      <c r="I208" s="561"/>
      <c r="J208" s="366"/>
    </row>
    <row r="209" spans="1:10" s="358" customFormat="1" ht="17.100000000000001" customHeight="1" x14ac:dyDescent="0.25">
      <c r="A209" s="339">
        <v>8</v>
      </c>
      <c r="B209" s="342" t="str">
        <f>'Office Minor'!B277</f>
        <v>Sandstone</v>
      </c>
      <c r="C209" s="355">
        <f>'Office Minor'!C277</f>
        <v>0</v>
      </c>
      <c r="D209" s="355">
        <f>'Office Minor'!D277</f>
        <v>0</v>
      </c>
      <c r="E209" s="355">
        <f>'Office Minor'!E277</f>
        <v>5488</v>
      </c>
      <c r="F209" s="355">
        <f>'Office Minor'!F277</f>
        <v>4802000</v>
      </c>
      <c r="G209" s="355">
        <f>'Office Minor'!G277</f>
        <v>878220</v>
      </c>
      <c r="H209" s="355">
        <f>'Office Minor'!H277</f>
        <v>5</v>
      </c>
      <c r="I209" s="561"/>
      <c r="J209" s="366"/>
    </row>
    <row r="210" spans="1:10" s="358" customFormat="1" ht="17.100000000000001" customHeight="1" x14ac:dyDescent="0.25">
      <c r="A210" s="339">
        <v>9</v>
      </c>
      <c r="B210" s="342" t="s">
        <v>45</v>
      </c>
      <c r="C210" s="355">
        <f>'Office Minor'!C278</f>
        <v>4</v>
      </c>
      <c r="D210" s="355">
        <f>'Office Minor'!D278</f>
        <v>72.05</v>
      </c>
      <c r="E210" s="355">
        <f>'Office Minor'!E278</f>
        <v>1000</v>
      </c>
      <c r="F210" s="355">
        <f>'Office Minor'!F278</f>
        <v>1400000</v>
      </c>
      <c r="G210" s="355">
        <f>'Office Minor'!G278</f>
        <v>137000</v>
      </c>
      <c r="H210" s="355">
        <f>'Office Minor'!H278</f>
        <v>0</v>
      </c>
      <c r="I210" s="561"/>
      <c r="J210" s="366">
        <f t="shared" si="48"/>
        <v>1400</v>
      </c>
    </row>
    <row r="211" spans="1:10" s="358" customFormat="1" ht="17.100000000000001" customHeight="1" x14ac:dyDescent="0.25">
      <c r="A211" s="339">
        <v>10</v>
      </c>
      <c r="B211" s="340" t="s">
        <v>43</v>
      </c>
      <c r="C211" s="355">
        <f>'Office Minor'!C279</f>
        <v>6</v>
      </c>
      <c r="D211" s="355">
        <f>'Office Minor'!D279</f>
        <v>115.15</v>
      </c>
      <c r="E211" s="355">
        <f>'Office Minor'!E279</f>
        <v>389365</v>
      </c>
      <c r="F211" s="355">
        <f>'Office Minor'!F279</f>
        <v>204416625</v>
      </c>
      <c r="G211" s="355">
        <f>'Office Minor'!G279</f>
        <v>32633490</v>
      </c>
      <c r="H211" s="355">
        <f>'Office Minor'!H279</f>
        <v>36</v>
      </c>
      <c r="I211" s="561"/>
      <c r="J211" s="366">
        <f t="shared" si="48"/>
        <v>525</v>
      </c>
    </row>
    <row r="212" spans="1:10" s="358" customFormat="1" ht="17.100000000000001" customHeight="1" x14ac:dyDescent="0.25">
      <c r="A212" s="339">
        <v>11</v>
      </c>
      <c r="B212" s="340" t="s">
        <v>193</v>
      </c>
      <c r="C212" s="355">
        <f>'Office Minor'!C280</f>
        <v>0</v>
      </c>
      <c r="D212" s="355">
        <f>'Office Minor'!D280</f>
        <v>0</v>
      </c>
      <c r="E212" s="355">
        <f>'Office Minor'!E280</f>
        <v>980</v>
      </c>
      <c r="F212" s="355">
        <f>'Office Minor'!F280</f>
        <v>676200</v>
      </c>
      <c r="G212" s="355">
        <f>'Office Minor'!G280</f>
        <v>117200</v>
      </c>
      <c r="H212" s="355">
        <f>'Office Minor'!H280</f>
        <v>10</v>
      </c>
      <c r="I212" s="561"/>
      <c r="J212" s="366"/>
    </row>
    <row r="213" spans="1:10" s="358" customFormat="1" ht="17.100000000000001" customHeight="1" x14ac:dyDescent="0.25">
      <c r="A213" s="339">
        <v>12</v>
      </c>
      <c r="B213" s="340" t="s">
        <v>52</v>
      </c>
      <c r="C213" s="355">
        <f>'Office Minor'!C281</f>
        <v>0</v>
      </c>
      <c r="D213" s="355">
        <f>'Office Minor'!D281</f>
        <v>0</v>
      </c>
      <c r="E213" s="355">
        <f>'Office Minor'!E281</f>
        <v>2604</v>
      </c>
      <c r="F213" s="355">
        <f>'Office Minor'!F281</f>
        <v>494760</v>
      </c>
      <c r="G213" s="355">
        <f>'Office Minor'!G281</f>
        <v>104160</v>
      </c>
      <c r="H213" s="355">
        <f>'Office Minor'!H281</f>
        <v>0</v>
      </c>
      <c r="I213" s="561"/>
      <c r="J213" s="366"/>
    </row>
    <row r="214" spans="1:10" s="358" customFormat="1" ht="17.100000000000001" customHeight="1" x14ac:dyDescent="0.25">
      <c r="A214" s="339"/>
      <c r="B214" s="343" t="s">
        <v>74</v>
      </c>
      <c r="C214" s="355">
        <f>'Office Minor'!C282</f>
        <v>0</v>
      </c>
      <c r="D214" s="355">
        <f>'Office Minor'!D282</f>
        <v>0</v>
      </c>
      <c r="E214" s="355">
        <f>'Office Minor'!E282</f>
        <v>0</v>
      </c>
      <c r="F214" s="355">
        <f>'Office Minor'!F282</f>
        <v>0</v>
      </c>
      <c r="G214" s="355">
        <f>'Office Minor'!G282</f>
        <v>15061820</v>
      </c>
      <c r="H214" s="355">
        <f>'Office Minor'!H282</f>
        <v>0</v>
      </c>
      <c r="I214" s="561"/>
      <c r="J214" s="366"/>
    </row>
    <row r="215" spans="1:10" s="358" customFormat="1" ht="17.100000000000001" customHeight="1" x14ac:dyDescent="0.25">
      <c r="A215" s="339"/>
      <c r="B215" s="343" t="s">
        <v>48</v>
      </c>
      <c r="C215" s="355">
        <f>'Office Minor'!C283</f>
        <v>0</v>
      </c>
      <c r="D215" s="355">
        <f>'Office Minor'!D283</f>
        <v>0</v>
      </c>
      <c r="E215" s="355">
        <f>'Office Minor'!E283</f>
        <v>0</v>
      </c>
      <c r="F215" s="355">
        <f>'Office Minor'!F283</f>
        <v>0</v>
      </c>
      <c r="G215" s="355">
        <f>'Office Minor'!G283</f>
        <v>0</v>
      </c>
      <c r="H215" s="355">
        <f>'Office Minor'!H283</f>
        <v>0</v>
      </c>
      <c r="I215" s="561"/>
      <c r="J215" s="366"/>
    </row>
    <row r="216" spans="1:10" s="358" customFormat="1" ht="17.100000000000001" customHeight="1" x14ac:dyDescent="0.25">
      <c r="A216" s="1262" t="s">
        <v>49</v>
      </c>
      <c r="B216" s="1263"/>
      <c r="C216" s="72">
        <f t="shared" ref="C216:H216" si="49">SUM(C202:C215)</f>
        <v>122</v>
      </c>
      <c r="D216" s="947">
        <f>SUM(D202:D215)</f>
        <v>3353.8858</v>
      </c>
      <c r="E216" s="72">
        <f t="shared" si="49"/>
        <v>4871555</v>
      </c>
      <c r="F216" s="72">
        <f t="shared" si="49"/>
        <v>664260000</v>
      </c>
      <c r="G216" s="72">
        <f t="shared" si="49"/>
        <v>214795615</v>
      </c>
      <c r="H216" s="72">
        <f t="shared" si="49"/>
        <v>859</v>
      </c>
      <c r="I216" s="566" t="e">
        <f>G216+Distt.Major!#REF!</f>
        <v>#REF!</v>
      </c>
      <c r="J216" s="366"/>
    </row>
    <row r="217" spans="1:10" s="358" customFormat="1" ht="17.100000000000001" customHeight="1" x14ac:dyDescent="0.25">
      <c r="A217" s="537"/>
      <c r="B217" s="537"/>
      <c r="C217" s="537"/>
      <c r="D217" s="537"/>
      <c r="E217" s="537"/>
      <c r="F217" s="537"/>
      <c r="G217" s="537"/>
      <c r="H217" s="537"/>
      <c r="I217" s="561"/>
      <c r="J217" s="366"/>
    </row>
    <row r="218" spans="1:10" s="358" customFormat="1" ht="17.100000000000001" customHeight="1" x14ac:dyDescent="0.25">
      <c r="A218" s="1297" t="s">
        <v>284</v>
      </c>
      <c r="B218" s="1297"/>
      <c r="C218" s="1297"/>
      <c r="D218" s="1297"/>
      <c r="E218" s="1297"/>
      <c r="F218" s="1297"/>
      <c r="G218" s="1297"/>
      <c r="H218" s="1297"/>
      <c r="I218" s="561"/>
      <c r="J218" s="366"/>
    </row>
    <row r="219" spans="1:10" s="358" customFormat="1" ht="17.100000000000001" customHeight="1" x14ac:dyDescent="0.25">
      <c r="A219" s="1258" t="s">
        <v>181</v>
      </c>
      <c r="B219" s="1258" t="s">
        <v>3</v>
      </c>
      <c r="C219" s="1258" t="s">
        <v>4</v>
      </c>
      <c r="D219" s="890" t="s">
        <v>5</v>
      </c>
      <c r="E219" s="72" t="s">
        <v>6</v>
      </c>
      <c r="F219" s="889" t="s">
        <v>7</v>
      </c>
      <c r="G219" s="889" t="s">
        <v>8</v>
      </c>
      <c r="H219" s="72" t="s">
        <v>9</v>
      </c>
      <c r="I219" s="561"/>
      <c r="J219" s="366"/>
    </row>
    <row r="220" spans="1:10" s="358" customFormat="1" ht="17.100000000000001" customHeight="1" x14ac:dyDescent="0.25">
      <c r="A220" s="1259"/>
      <c r="B220" s="1259"/>
      <c r="C220" s="1259"/>
      <c r="D220" s="891" t="s">
        <v>77</v>
      </c>
      <c r="E220" s="891" t="s">
        <v>78</v>
      </c>
      <c r="F220" s="892" t="s">
        <v>79</v>
      </c>
      <c r="G220" s="892" t="s">
        <v>79</v>
      </c>
      <c r="H220" s="73" t="s">
        <v>12</v>
      </c>
      <c r="I220" s="561"/>
      <c r="J220" s="366"/>
    </row>
    <row r="221" spans="1:10" s="358" customFormat="1" ht="17.100000000000001" customHeight="1" x14ac:dyDescent="0.25">
      <c r="A221" s="347">
        <v>1</v>
      </c>
      <c r="B221" s="343" t="s">
        <v>196</v>
      </c>
      <c r="C221" s="348">
        <f>'Office Minor'!C289</f>
        <v>121</v>
      </c>
      <c r="D221" s="348">
        <f>'Office Minor'!D289</f>
        <v>233.8</v>
      </c>
      <c r="E221" s="348">
        <f>'Office Minor'!E289</f>
        <v>586644.89</v>
      </c>
      <c r="F221" s="348">
        <f>'Office Minor'!F289</f>
        <v>439983667.5</v>
      </c>
      <c r="G221" s="348">
        <f>'Office Minor'!G289</f>
        <v>13730776</v>
      </c>
      <c r="H221" s="348">
        <f>'Office Minor'!H289</f>
        <v>690</v>
      </c>
      <c r="I221" s="561"/>
      <c r="J221" s="366">
        <f>F221/E221</f>
        <v>750</v>
      </c>
    </row>
    <row r="222" spans="1:10" s="358" customFormat="1" ht="17.100000000000001" customHeight="1" x14ac:dyDescent="0.25">
      <c r="A222" s="347">
        <v>2</v>
      </c>
      <c r="B222" s="343" t="s">
        <v>62</v>
      </c>
      <c r="C222" s="348">
        <f>'Office Minor'!C290</f>
        <v>16</v>
      </c>
      <c r="D222" s="348">
        <f>'Office Minor'!D290</f>
        <v>158.73310000000001</v>
      </c>
      <c r="E222" s="348">
        <f>'Office Minor'!E290</f>
        <v>15180.5</v>
      </c>
      <c r="F222" s="348">
        <f>'Office Minor'!F290</f>
        <v>2960197.5</v>
      </c>
      <c r="G222" s="348">
        <f>'Office Minor'!G290</f>
        <v>333971</v>
      </c>
      <c r="H222" s="348">
        <f>'Office Minor'!H290</f>
        <v>125</v>
      </c>
      <c r="I222" s="561"/>
      <c r="J222" s="366">
        <f t="shared" si="46"/>
        <v>195</v>
      </c>
    </row>
    <row r="223" spans="1:10" s="358" customFormat="1" ht="17.100000000000001" customHeight="1" x14ac:dyDescent="0.25">
      <c r="A223" s="347">
        <v>3</v>
      </c>
      <c r="B223" s="343" t="s">
        <v>53</v>
      </c>
      <c r="C223" s="348">
        <f>'Office Minor'!C291</f>
        <v>0</v>
      </c>
      <c r="D223" s="348">
        <f>'Office Minor'!D291</f>
        <v>0</v>
      </c>
      <c r="E223" s="348">
        <f>'Office Minor'!E291</f>
        <v>819000</v>
      </c>
      <c r="F223" s="348">
        <f>'Office Minor'!F291</f>
        <v>188370000</v>
      </c>
      <c r="G223" s="348">
        <f>'Office Minor'!G291</f>
        <v>23247431</v>
      </c>
      <c r="H223" s="348">
        <f>'Office Minor'!H291</f>
        <v>625</v>
      </c>
      <c r="I223" s="561"/>
      <c r="J223" s="366">
        <f t="shared" si="46"/>
        <v>230</v>
      </c>
    </row>
    <row r="224" spans="1:10" s="358" customFormat="1" ht="17.100000000000001" customHeight="1" x14ac:dyDescent="0.25">
      <c r="A224" s="347">
        <v>4</v>
      </c>
      <c r="B224" s="343" t="s">
        <v>58</v>
      </c>
      <c r="C224" s="348">
        <f>'Office Minor'!C292</f>
        <v>0</v>
      </c>
      <c r="D224" s="348">
        <f>'Office Minor'!D292</f>
        <v>0</v>
      </c>
      <c r="E224" s="348">
        <f>'Office Minor'!E292</f>
        <v>0</v>
      </c>
      <c r="F224" s="348">
        <f>'Office Minor'!F292</f>
        <v>0</v>
      </c>
      <c r="G224" s="348">
        <f>'Office Minor'!G292</f>
        <v>0</v>
      </c>
      <c r="H224" s="348">
        <f>'Office Minor'!H292</f>
        <v>0</v>
      </c>
      <c r="I224" s="561"/>
      <c r="J224" s="366" t="e">
        <f>F224/E224</f>
        <v>#DIV/0!</v>
      </c>
    </row>
    <row r="225" spans="1:17" s="358" customFormat="1" ht="17.100000000000001" customHeight="1" x14ac:dyDescent="0.25">
      <c r="A225" s="948"/>
      <c r="B225" s="343" t="s">
        <v>74</v>
      </c>
      <c r="C225" s="348"/>
      <c r="D225" s="348"/>
      <c r="E225" s="348"/>
      <c r="F225" s="348"/>
      <c r="G225" s="348">
        <f>'Office Minor'!G293</f>
        <v>26775000</v>
      </c>
      <c r="H225" s="348"/>
      <c r="I225" s="561"/>
      <c r="J225" s="366"/>
    </row>
    <row r="226" spans="1:17" s="358" customFormat="1" ht="17.100000000000001" customHeight="1" x14ac:dyDescent="0.25">
      <c r="A226" s="948"/>
      <c r="B226" s="343" t="s">
        <v>48</v>
      </c>
      <c r="C226" s="348"/>
      <c r="D226" s="348"/>
      <c r="E226" s="348"/>
      <c r="F226" s="348"/>
      <c r="G226" s="348">
        <f>'Office Minor'!G294</f>
        <v>21343000</v>
      </c>
      <c r="H226" s="348"/>
      <c r="I226" s="561"/>
      <c r="J226" s="366"/>
      <c r="K226" s="358" t="s">
        <v>601</v>
      </c>
      <c r="L226" s="358">
        <f>'Office Minor'!C302</f>
        <v>0</v>
      </c>
      <c r="M226" s="358">
        <f>'Office Minor'!D302</f>
        <v>0</v>
      </c>
      <c r="N226" s="358">
        <f>'Office Minor'!E302</f>
        <v>16748.080000000002</v>
      </c>
      <c r="O226" s="358">
        <f>'Office Minor'!F302</f>
        <v>10886252</v>
      </c>
      <c r="P226" s="358">
        <f>'Office Minor'!G302</f>
        <v>632615</v>
      </c>
      <c r="Q226" s="358">
        <f>'Office Minor'!H302</f>
        <v>25</v>
      </c>
    </row>
    <row r="227" spans="1:17" s="358" customFormat="1" ht="17.100000000000001" customHeight="1" x14ac:dyDescent="0.25">
      <c r="A227" s="1262" t="s">
        <v>49</v>
      </c>
      <c r="B227" s="1263"/>
      <c r="C227" s="533">
        <f t="shared" ref="C227:H227" si="50">SUM(C221:C226)</f>
        <v>137</v>
      </c>
      <c r="D227" s="534">
        <f t="shared" si="50"/>
        <v>392.53309999999999</v>
      </c>
      <c r="E227" s="533">
        <f t="shared" si="50"/>
        <v>1420825.3900000001</v>
      </c>
      <c r="F227" s="535">
        <f t="shared" si="50"/>
        <v>631313865</v>
      </c>
      <c r="G227" s="535">
        <f t="shared" si="50"/>
        <v>85430178</v>
      </c>
      <c r="H227" s="936">
        <f t="shared" si="50"/>
        <v>1440</v>
      </c>
      <c r="I227" s="562">
        <f>G227</f>
        <v>85430178</v>
      </c>
      <c r="J227" s="366"/>
      <c r="K227" s="358" t="s">
        <v>602</v>
      </c>
      <c r="L227" s="358">
        <f>'Office Minor'!C657</f>
        <v>14</v>
      </c>
      <c r="M227" s="358">
        <f>'Office Minor'!D657</f>
        <v>920.07</v>
      </c>
      <c r="N227" s="358">
        <f>'Office Minor'!E657</f>
        <v>32386</v>
      </c>
      <c r="O227" s="358">
        <f>'Office Minor'!F657</f>
        <v>45340400</v>
      </c>
      <c r="P227" s="358">
        <f>'Office Minor'!G657</f>
        <v>8926952</v>
      </c>
      <c r="Q227" s="358">
        <f>'Office Minor'!H657</f>
        <v>40</v>
      </c>
    </row>
    <row r="228" spans="1:17" s="358" customFormat="1" ht="17.100000000000001" customHeight="1" x14ac:dyDescent="0.25">
      <c r="A228" s="537"/>
      <c r="B228" s="537"/>
      <c r="C228" s="537"/>
      <c r="D228" s="537"/>
      <c r="E228" s="537"/>
      <c r="F228" s="537"/>
      <c r="G228" s="537"/>
      <c r="H228" s="537"/>
      <c r="I228" s="561"/>
      <c r="J228" s="366"/>
      <c r="L228" s="760">
        <f>L226+L227</f>
        <v>14</v>
      </c>
      <c r="M228" s="760">
        <f t="shared" ref="M228:Q228" si="51">M226+M227</f>
        <v>920.07</v>
      </c>
      <c r="N228" s="760">
        <f t="shared" si="51"/>
        <v>49134.080000000002</v>
      </c>
      <c r="O228" s="760">
        <f t="shared" si="51"/>
        <v>56226652</v>
      </c>
      <c r="P228" s="760">
        <f t="shared" si="51"/>
        <v>9559567</v>
      </c>
      <c r="Q228" s="760">
        <f t="shared" si="51"/>
        <v>65</v>
      </c>
    </row>
    <row r="229" spans="1:17" s="358" customFormat="1" ht="17.100000000000001" customHeight="1" x14ac:dyDescent="0.25">
      <c r="A229" s="1297" t="s">
        <v>249</v>
      </c>
      <c r="B229" s="1297"/>
      <c r="C229" s="1297"/>
      <c r="D229" s="1297"/>
      <c r="E229" s="1297"/>
      <c r="F229" s="1297"/>
      <c r="G229" s="1297"/>
      <c r="H229" s="1297"/>
      <c r="I229" s="561"/>
      <c r="J229" s="366"/>
    </row>
    <row r="230" spans="1:17" s="358" customFormat="1" ht="17.100000000000001" customHeight="1" x14ac:dyDescent="0.25">
      <c r="A230" s="1258" t="s">
        <v>181</v>
      </c>
      <c r="B230" s="1258" t="s">
        <v>3</v>
      </c>
      <c r="C230" s="1258" t="s">
        <v>4</v>
      </c>
      <c r="D230" s="890" t="s">
        <v>5</v>
      </c>
      <c r="E230" s="72" t="s">
        <v>6</v>
      </c>
      <c r="F230" s="889" t="s">
        <v>7</v>
      </c>
      <c r="G230" s="889" t="s">
        <v>8</v>
      </c>
      <c r="H230" s="72" t="s">
        <v>9</v>
      </c>
      <c r="I230" s="561"/>
      <c r="J230" s="366"/>
      <c r="K230" s="358" t="s">
        <v>579</v>
      </c>
      <c r="L230" s="358">
        <f>Distt.Minor!M565</f>
        <v>0</v>
      </c>
      <c r="M230" s="358">
        <f>Distt.Minor!N565</f>
        <v>0</v>
      </c>
      <c r="N230" s="358">
        <f>Distt.Minor!O565</f>
        <v>0</v>
      </c>
      <c r="O230" s="358">
        <f>Distt.Minor!P565</f>
        <v>0</v>
      </c>
      <c r="P230" s="358">
        <f>Distt.Minor!Q565</f>
        <v>0</v>
      </c>
      <c r="Q230" s="358">
        <f>Distt.Minor!R565</f>
        <v>0</v>
      </c>
    </row>
    <row r="231" spans="1:17" s="358" customFormat="1" ht="17.100000000000001" customHeight="1" x14ac:dyDescent="0.25">
      <c r="A231" s="1259"/>
      <c r="B231" s="1259"/>
      <c r="C231" s="1259"/>
      <c r="D231" s="891" t="s">
        <v>77</v>
      </c>
      <c r="E231" s="891" t="s">
        <v>78</v>
      </c>
      <c r="F231" s="892" t="s">
        <v>79</v>
      </c>
      <c r="G231" s="892" t="s">
        <v>79</v>
      </c>
      <c r="H231" s="73" t="s">
        <v>12</v>
      </c>
      <c r="I231" s="561"/>
      <c r="J231" s="366"/>
      <c r="K231" s="358" t="s">
        <v>580</v>
      </c>
      <c r="L231" s="358">
        <f>'Office Minor'!C652</f>
        <v>41</v>
      </c>
      <c r="M231" s="358">
        <f>'Office Minor'!D652</f>
        <v>69.11</v>
      </c>
      <c r="N231" s="358">
        <f>'Office Minor'!E652</f>
        <v>72149.929999999993</v>
      </c>
      <c r="O231" s="358">
        <f>'Office Minor'!F652</f>
        <v>127077270.5</v>
      </c>
      <c r="P231" s="358">
        <f>'Office Minor'!G652</f>
        <v>18928061</v>
      </c>
      <c r="Q231" s="358">
        <f>'Office Minor'!H652</f>
        <v>75</v>
      </c>
    </row>
    <row r="232" spans="1:17" s="358" customFormat="1" ht="17.100000000000001" customHeight="1" x14ac:dyDescent="0.25">
      <c r="A232" s="949">
        <v>1</v>
      </c>
      <c r="B232" s="343" t="s">
        <v>71</v>
      </c>
      <c r="C232" s="348">
        <f>'Office Minor'!C300</f>
        <v>78</v>
      </c>
      <c r="D232" s="348">
        <f>'Office Minor'!D300</f>
        <v>103.74</v>
      </c>
      <c r="E232" s="348">
        <f>'Office Minor'!E300</f>
        <v>123372.89</v>
      </c>
      <c r="F232" s="348">
        <f>'Office Minor'!F300</f>
        <v>185059335</v>
      </c>
      <c r="G232" s="348">
        <f>'Office Minor'!G300</f>
        <v>48216339</v>
      </c>
      <c r="H232" s="348">
        <f>'Office Minor'!H300</f>
        <v>405</v>
      </c>
      <c r="I232" s="561"/>
      <c r="J232" s="366">
        <f>F232/E232</f>
        <v>1500</v>
      </c>
      <c r="K232" s="760" t="s">
        <v>581</v>
      </c>
      <c r="L232" s="760">
        <f>L231-L230</f>
        <v>41</v>
      </c>
      <c r="M232" s="760">
        <f t="shared" ref="M232:Q232" si="52">M231-M230</f>
        <v>69.11</v>
      </c>
      <c r="N232" s="760">
        <f t="shared" si="52"/>
        <v>72149.929999999993</v>
      </c>
      <c r="O232" s="760">
        <f t="shared" si="52"/>
        <v>127077270.5</v>
      </c>
      <c r="P232" s="760">
        <f>P231-P230</f>
        <v>18928061</v>
      </c>
      <c r="Q232" s="760">
        <f t="shared" si="52"/>
        <v>75</v>
      </c>
    </row>
    <row r="233" spans="1:17" s="358" customFormat="1" ht="17.100000000000001" customHeight="1" x14ac:dyDescent="0.25">
      <c r="A233" s="339">
        <f>+A232+1</f>
        <v>2</v>
      </c>
      <c r="B233" s="343" t="s">
        <v>62</v>
      </c>
      <c r="C233" s="348">
        <f>'Office Minor'!C301</f>
        <v>26</v>
      </c>
      <c r="D233" s="348">
        <f>'Office Minor'!D301</f>
        <v>29.24</v>
      </c>
      <c r="E233" s="348">
        <f>'Office Minor'!E301</f>
        <v>260301.66</v>
      </c>
      <c r="F233" s="348">
        <f>'Office Minor'!F301</f>
        <v>50758823.700000003</v>
      </c>
      <c r="G233" s="348">
        <f>'Office Minor'!G301</f>
        <v>13712572</v>
      </c>
      <c r="H233" s="348">
        <f>'Office Minor'!H301</f>
        <v>200</v>
      </c>
      <c r="I233" s="561"/>
      <c r="J233" s="366">
        <f>F233/E233</f>
        <v>195</v>
      </c>
    </row>
    <row r="234" spans="1:17" s="358" customFormat="1" ht="17.100000000000001" customHeight="1" x14ac:dyDescent="0.25">
      <c r="A234" s="949">
        <v>3</v>
      </c>
      <c r="B234" s="343" t="s">
        <v>61</v>
      </c>
      <c r="C234" s="348">
        <v>0</v>
      </c>
      <c r="D234" s="348">
        <v>0</v>
      </c>
      <c r="E234" s="348">
        <v>0</v>
      </c>
      <c r="F234" s="348">
        <v>0</v>
      </c>
      <c r="G234" s="348">
        <v>0</v>
      </c>
      <c r="H234" s="348">
        <v>0</v>
      </c>
      <c r="I234" s="561"/>
      <c r="J234" s="366" t="e">
        <f t="shared" ref="J234:J239" si="53">F234/E234</f>
        <v>#DIV/0!</v>
      </c>
    </row>
    <row r="235" spans="1:17" s="358" customFormat="1" ht="17.100000000000001" customHeight="1" x14ac:dyDescent="0.25">
      <c r="A235" s="949">
        <v>4</v>
      </c>
      <c r="B235" s="343" t="s">
        <v>185</v>
      </c>
      <c r="C235" s="348">
        <f>'Office Minor'!C302</f>
        <v>0</v>
      </c>
      <c r="D235" s="348">
        <f>'Office Minor'!D302</f>
        <v>0</v>
      </c>
      <c r="E235" s="348">
        <f>'Office Minor'!E302</f>
        <v>16748.080000000002</v>
      </c>
      <c r="F235" s="348">
        <f>'Office Minor'!F302</f>
        <v>10886252</v>
      </c>
      <c r="G235" s="348">
        <f>'Office Minor'!G302</f>
        <v>632615</v>
      </c>
      <c r="H235" s="348">
        <f>'Office Minor'!H302</f>
        <v>25</v>
      </c>
      <c r="I235" s="561"/>
      <c r="J235" s="366">
        <f t="shared" si="53"/>
        <v>649.99999999999989</v>
      </c>
      <c r="L235" s="358" t="s">
        <v>583</v>
      </c>
      <c r="M235" s="358" t="s">
        <v>584</v>
      </c>
      <c r="O235" s="358" t="s">
        <v>585</v>
      </c>
      <c r="P235" s="358" t="s">
        <v>586</v>
      </c>
    </row>
    <row r="236" spans="1:17" s="358" customFormat="1" ht="17.100000000000001" customHeight="1" x14ac:dyDescent="0.25">
      <c r="A236" s="339">
        <v>5</v>
      </c>
      <c r="B236" s="342" t="s">
        <v>26</v>
      </c>
      <c r="C236" s="348">
        <v>0</v>
      </c>
      <c r="D236" s="348">
        <v>0</v>
      </c>
      <c r="E236" s="348">
        <v>0</v>
      </c>
      <c r="F236" s="348">
        <v>0</v>
      </c>
      <c r="G236" s="348">
        <v>0</v>
      </c>
      <c r="H236" s="348">
        <v>0</v>
      </c>
      <c r="I236" s="561"/>
      <c r="J236" s="366" t="e">
        <f t="shared" si="53"/>
        <v>#DIV/0!</v>
      </c>
      <c r="K236" s="358" t="s">
        <v>582</v>
      </c>
      <c r="L236" s="366">
        <f>'Office Minor'!G307</f>
        <v>40841237</v>
      </c>
      <c r="M236" s="366">
        <f>P236</f>
        <v>0</v>
      </c>
      <c r="N236" s="410">
        <f>L236+M236</f>
        <v>40841237</v>
      </c>
      <c r="O236" s="366">
        <f>'Office Minor'!G662</f>
        <v>11259000</v>
      </c>
      <c r="P236" s="366">
        <f>O236-M586</f>
        <v>0</v>
      </c>
    </row>
    <row r="237" spans="1:17" s="358" customFormat="1" ht="17.100000000000001" customHeight="1" x14ac:dyDescent="0.25">
      <c r="A237" s="949">
        <v>6</v>
      </c>
      <c r="B237" s="342" t="s">
        <v>53</v>
      </c>
      <c r="C237" s="348">
        <f>'Office Minor'!C304</f>
        <v>0</v>
      </c>
      <c r="D237" s="348">
        <f>'Office Minor'!D304</f>
        <v>0</v>
      </c>
      <c r="E237" s="348">
        <f>'Office Minor'!E304</f>
        <v>40425</v>
      </c>
      <c r="F237" s="348">
        <f>'Office Minor'!F304</f>
        <v>8893500</v>
      </c>
      <c r="G237" s="348">
        <f>'Office Minor'!G304</f>
        <v>1662293</v>
      </c>
      <c r="H237" s="348">
        <f>'Office Minor'!H304</f>
        <v>80</v>
      </c>
      <c r="I237" s="561"/>
      <c r="J237" s="366">
        <f t="shared" si="53"/>
        <v>220</v>
      </c>
      <c r="K237" s="358" t="s">
        <v>502</v>
      </c>
      <c r="L237" s="366">
        <f>'Office Minor'!G308</f>
        <v>30651083</v>
      </c>
      <c r="M237" s="366">
        <f>P237</f>
        <v>0</v>
      </c>
      <c r="N237" s="410">
        <f>L237+M237</f>
        <v>30651083</v>
      </c>
      <c r="O237" s="366">
        <f>'Office Minor'!G663</f>
        <v>232171283</v>
      </c>
      <c r="P237" s="366">
        <f>O237-M587</f>
        <v>0</v>
      </c>
    </row>
    <row r="238" spans="1:17" s="358" customFormat="1" ht="17.100000000000001" customHeight="1" x14ac:dyDescent="0.25">
      <c r="A238" s="949">
        <v>7</v>
      </c>
      <c r="B238" s="342" t="s">
        <v>39</v>
      </c>
      <c r="C238" s="348">
        <f>'Office Minor'!C306</f>
        <v>40</v>
      </c>
      <c r="D238" s="348">
        <f>'Office Minor'!D306</f>
        <v>50.26</v>
      </c>
      <c r="E238" s="348">
        <f>'Office Minor'!E306</f>
        <v>157024.06</v>
      </c>
      <c r="F238" s="348">
        <f>'Office Minor'!F306</f>
        <v>94214436</v>
      </c>
      <c r="G238" s="348">
        <f>'Office Minor'!G306</f>
        <v>15639850</v>
      </c>
      <c r="H238" s="348">
        <f>'Office Minor'!H306</f>
        <v>450</v>
      </c>
      <c r="I238" s="561"/>
      <c r="J238" s="366"/>
      <c r="L238" s="366"/>
      <c r="M238" s="366"/>
      <c r="N238" s="410"/>
      <c r="O238" s="366"/>
      <c r="P238" s="366"/>
    </row>
    <row r="239" spans="1:17" s="358" customFormat="1" ht="17.100000000000001" customHeight="1" x14ac:dyDescent="0.25">
      <c r="A239" s="949">
        <v>8</v>
      </c>
      <c r="B239" s="920" t="s">
        <v>45</v>
      </c>
      <c r="C239" s="348">
        <f>'Office Minor'!C305</f>
        <v>21</v>
      </c>
      <c r="D239" s="348">
        <f>'Office Minor'!D305</f>
        <v>315.87</v>
      </c>
      <c r="E239" s="348">
        <f>'Office Minor'!E305</f>
        <v>192211.96</v>
      </c>
      <c r="F239" s="348">
        <f>'Office Minor'!F305</f>
        <v>259486146</v>
      </c>
      <c r="G239" s="348">
        <f>'Office Minor'!G305</f>
        <v>22454562</v>
      </c>
      <c r="H239" s="348">
        <f>'Office Minor'!H305</f>
        <v>490</v>
      </c>
      <c r="I239" s="561"/>
      <c r="J239" s="366">
        <f t="shared" si="53"/>
        <v>1350</v>
      </c>
      <c r="L239" s="366"/>
      <c r="M239" s="366"/>
    </row>
    <row r="240" spans="1:17" s="358" customFormat="1" ht="17.100000000000001" customHeight="1" x14ac:dyDescent="0.25">
      <c r="A240" s="339"/>
      <c r="B240" s="342" t="s">
        <v>74</v>
      </c>
      <c r="C240" s="348">
        <f>'Office Minor'!C307</f>
        <v>0</v>
      </c>
      <c r="D240" s="348">
        <f>'Office Minor'!D307</f>
        <v>0</v>
      </c>
      <c r="E240" s="348">
        <f>'Office Minor'!E307</f>
        <v>0</v>
      </c>
      <c r="F240" s="348">
        <f>'Office Minor'!F307</f>
        <v>0</v>
      </c>
      <c r="G240" s="348">
        <f>'Office Minor'!G307</f>
        <v>40841237</v>
      </c>
      <c r="H240" s="348">
        <f>'Office Minor'!H307</f>
        <v>0</v>
      </c>
      <c r="I240" s="561"/>
      <c r="J240" s="366"/>
      <c r="K240" s="358" t="s">
        <v>569</v>
      </c>
      <c r="L240" s="358">
        <f>'Office Minor'!C658</f>
        <v>5</v>
      </c>
      <c r="M240" s="358">
        <f>'Office Minor'!D658</f>
        <v>0</v>
      </c>
      <c r="N240" s="358">
        <f>'Office Minor'!E658</f>
        <v>26963.7</v>
      </c>
      <c r="O240" s="358">
        <f>'Office Minor'!F658</f>
        <v>49881568.5</v>
      </c>
      <c r="P240" s="358">
        <f>'Office Minor'!G658</f>
        <v>3266104</v>
      </c>
      <c r="Q240" s="358">
        <f>'Office Minor'!H658</f>
        <v>15</v>
      </c>
    </row>
    <row r="241" spans="1:17" s="358" customFormat="1" ht="17.100000000000001" customHeight="1" x14ac:dyDescent="0.25">
      <c r="A241" s="339"/>
      <c r="B241" s="343" t="s">
        <v>48</v>
      </c>
      <c r="C241" s="348">
        <f>'Office Minor'!C308</f>
        <v>0</v>
      </c>
      <c r="D241" s="348">
        <f>'Office Minor'!D308</f>
        <v>0</v>
      </c>
      <c r="E241" s="348">
        <f>'Office Minor'!E308</f>
        <v>0</v>
      </c>
      <c r="F241" s="348">
        <f>'Office Minor'!F308</f>
        <v>0</v>
      </c>
      <c r="G241" s="348">
        <f>'Office Minor'!G308</f>
        <v>30651083</v>
      </c>
      <c r="H241" s="348">
        <f>'Office Minor'!H308</f>
        <v>0</v>
      </c>
      <c r="I241" s="561"/>
      <c r="J241" s="366"/>
      <c r="K241" s="223" t="s">
        <v>570</v>
      </c>
      <c r="L241" s="223">
        <f>'Office Minor'!C305</f>
        <v>21</v>
      </c>
      <c r="M241" s="223">
        <f>'Office Minor'!D305</f>
        <v>315.87</v>
      </c>
      <c r="N241" s="223">
        <f>'Office Minor'!E305</f>
        <v>192211.96</v>
      </c>
      <c r="O241" s="223">
        <f>'Office Minor'!F305</f>
        <v>259486146</v>
      </c>
      <c r="P241" s="223">
        <f>'Office Minor'!G305</f>
        <v>22454562</v>
      </c>
      <c r="Q241" s="223">
        <f>'Office Minor'!H305</f>
        <v>490</v>
      </c>
    </row>
    <row r="242" spans="1:17" s="358" customFormat="1" ht="17.100000000000001" customHeight="1" x14ac:dyDescent="0.25">
      <c r="A242" s="1262" t="s">
        <v>49</v>
      </c>
      <c r="B242" s="1263"/>
      <c r="C242" s="533">
        <f>SUM(C232:C241)</f>
        <v>165</v>
      </c>
      <c r="D242" s="533">
        <f t="shared" ref="D242:H242" si="54">SUM(D232:D241)</f>
        <v>499.11</v>
      </c>
      <c r="E242" s="533">
        <f t="shared" si="54"/>
        <v>790083.64999999991</v>
      </c>
      <c r="F242" s="533">
        <f t="shared" si="54"/>
        <v>609298492.70000005</v>
      </c>
      <c r="G242" s="533">
        <f t="shared" si="54"/>
        <v>173810551</v>
      </c>
      <c r="H242" s="533">
        <f t="shared" si="54"/>
        <v>1650</v>
      </c>
      <c r="I242" s="562">
        <f>Distt.Major!G85+G242</f>
        <v>174658751</v>
      </c>
      <c r="J242" s="366"/>
      <c r="K242" s="358" t="s">
        <v>571</v>
      </c>
      <c r="L242" s="358">
        <f t="shared" ref="L242:Q242" si="55">L240-M575</f>
        <v>5</v>
      </c>
      <c r="M242" s="358">
        <f t="shared" si="55"/>
        <v>0</v>
      </c>
      <c r="N242" s="358">
        <f t="shared" si="55"/>
        <v>26963.7</v>
      </c>
      <c r="O242" s="358">
        <f t="shared" si="55"/>
        <v>49881568.5</v>
      </c>
      <c r="P242" s="358">
        <f t="shared" si="55"/>
        <v>3266104</v>
      </c>
      <c r="Q242" s="358">
        <f t="shared" si="55"/>
        <v>15</v>
      </c>
    </row>
    <row r="243" spans="1:17" s="358" customFormat="1" ht="17.100000000000001" customHeight="1" x14ac:dyDescent="0.25">
      <c r="A243" s="557"/>
      <c r="B243" s="557"/>
      <c r="C243" s="557"/>
      <c r="D243" s="557"/>
      <c r="E243" s="557"/>
      <c r="F243" s="557"/>
      <c r="G243" s="557"/>
      <c r="H243" s="557"/>
      <c r="I243" s="561"/>
      <c r="J243" s="366"/>
      <c r="K243" s="760" t="s">
        <v>572</v>
      </c>
      <c r="L243" s="760">
        <f>L242+L241</f>
        <v>26</v>
      </c>
      <c r="M243" s="760">
        <f t="shared" ref="M243:Q243" si="56">M242+M241</f>
        <v>315.87</v>
      </c>
      <c r="N243" s="760">
        <f t="shared" si="56"/>
        <v>219175.66</v>
      </c>
      <c r="O243" s="760">
        <f t="shared" si="56"/>
        <v>309367714.5</v>
      </c>
      <c r="P243" s="760">
        <f t="shared" si="56"/>
        <v>25720666</v>
      </c>
      <c r="Q243" s="760">
        <f t="shared" si="56"/>
        <v>505</v>
      </c>
    </row>
    <row r="244" spans="1:17" s="358" customFormat="1" ht="17.100000000000001" customHeight="1" x14ac:dyDescent="0.25">
      <c r="A244" s="1297" t="s">
        <v>250</v>
      </c>
      <c r="B244" s="1297"/>
      <c r="C244" s="1297"/>
      <c r="D244" s="1297"/>
      <c r="E244" s="1297"/>
      <c r="F244" s="1297"/>
      <c r="G244" s="1297"/>
      <c r="H244" s="1297"/>
      <c r="I244" s="561"/>
      <c r="J244" s="366"/>
    </row>
    <row r="245" spans="1:17" s="358" customFormat="1" ht="17.100000000000001" customHeight="1" x14ac:dyDescent="0.25">
      <c r="A245" s="1258" t="s">
        <v>181</v>
      </c>
      <c r="B245" s="1258" t="s">
        <v>3</v>
      </c>
      <c r="C245" s="1258" t="s">
        <v>4</v>
      </c>
      <c r="D245" s="890" t="s">
        <v>5</v>
      </c>
      <c r="E245" s="72" t="s">
        <v>6</v>
      </c>
      <c r="F245" s="889" t="s">
        <v>7</v>
      </c>
      <c r="G245" s="889" t="s">
        <v>8</v>
      </c>
      <c r="H245" s="72" t="s">
        <v>9</v>
      </c>
      <c r="I245" s="561"/>
      <c r="J245" s="366"/>
    </row>
    <row r="246" spans="1:17" s="358" customFormat="1" ht="17.100000000000001" customHeight="1" x14ac:dyDescent="0.25">
      <c r="A246" s="1259"/>
      <c r="B246" s="1259"/>
      <c r="C246" s="1259"/>
      <c r="D246" s="891" t="s">
        <v>77</v>
      </c>
      <c r="E246" s="891" t="s">
        <v>78</v>
      </c>
      <c r="F246" s="892" t="s">
        <v>79</v>
      </c>
      <c r="G246" s="892" t="s">
        <v>79</v>
      </c>
      <c r="H246" s="73" t="s">
        <v>12</v>
      </c>
      <c r="I246" s="561"/>
      <c r="J246" s="366"/>
    </row>
    <row r="247" spans="1:17" s="358" customFormat="1" ht="17.100000000000001" customHeight="1" x14ac:dyDescent="0.25">
      <c r="A247" s="339">
        <v>1</v>
      </c>
      <c r="B247" s="343" t="s">
        <v>53</v>
      </c>
      <c r="C247" s="343">
        <f>'Office Minor'!C329</f>
        <v>0</v>
      </c>
      <c r="D247" s="343">
        <f>'Office Minor'!D329</f>
        <v>0</v>
      </c>
      <c r="E247" s="343">
        <f>'Office Minor'!E329</f>
        <v>4512060</v>
      </c>
      <c r="F247" s="343">
        <f>'Office Minor'!F329</f>
        <v>1015213500</v>
      </c>
      <c r="G247" s="343">
        <f>'Office Minor'!G329</f>
        <v>150662786</v>
      </c>
      <c r="H247" s="343">
        <f>'Office Minor'!H329</f>
        <v>1200</v>
      </c>
      <c r="I247" s="561"/>
      <c r="J247" s="366">
        <f>F247/E247</f>
        <v>225</v>
      </c>
    </row>
    <row r="248" spans="1:17" s="358" customFormat="1" ht="17.100000000000001" customHeight="1" x14ac:dyDescent="0.25">
      <c r="A248" s="339">
        <v>2</v>
      </c>
      <c r="B248" s="343" t="s">
        <v>69</v>
      </c>
      <c r="C248" s="343">
        <f>'Office Minor'!C330</f>
        <v>0</v>
      </c>
      <c r="D248" s="343">
        <f>'Office Minor'!D330</f>
        <v>0</v>
      </c>
      <c r="E248" s="343">
        <f>'Office Minor'!E330</f>
        <v>0</v>
      </c>
      <c r="F248" s="343">
        <f>'Office Minor'!F330</f>
        <v>0</v>
      </c>
      <c r="G248" s="343">
        <f>'Office Minor'!G330</f>
        <v>0</v>
      </c>
      <c r="H248" s="343">
        <f>'Office Minor'!H330</f>
        <v>0</v>
      </c>
      <c r="I248" s="561"/>
      <c r="J248" s="366" t="e">
        <f t="shared" ref="J248:J249" si="57">F248/E248</f>
        <v>#DIV/0!</v>
      </c>
    </row>
    <row r="249" spans="1:17" s="358" customFormat="1" ht="17.100000000000001" customHeight="1" x14ac:dyDescent="0.25">
      <c r="A249" s="339">
        <v>3</v>
      </c>
      <c r="B249" s="340" t="s">
        <v>30</v>
      </c>
      <c r="C249" s="343">
        <f>'Office Minor'!C331</f>
        <v>40</v>
      </c>
      <c r="D249" s="343">
        <f>'Office Minor'!D331</f>
        <v>90.22</v>
      </c>
      <c r="E249" s="343">
        <f>'Office Minor'!E331</f>
        <v>542393.87</v>
      </c>
      <c r="F249" s="343">
        <f>'Office Minor'!F331</f>
        <v>420355249.30000001</v>
      </c>
      <c r="G249" s="343">
        <f>'Office Minor'!G331</f>
        <v>119240309</v>
      </c>
      <c r="H249" s="343">
        <f>'Office Minor'!H331</f>
        <v>150</v>
      </c>
      <c r="I249" s="561"/>
      <c r="J249" s="366">
        <f t="shared" si="57"/>
        <v>775.000000092184</v>
      </c>
    </row>
    <row r="250" spans="1:17" s="358" customFormat="1" ht="17.100000000000001" customHeight="1" x14ac:dyDescent="0.25">
      <c r="A250" s="339"/>
      <c r="B250" s="343" t="s">
        <v>74</v>
      </c>
      <c r="C250" s="343"/>
      <c r="D250" s="343"/>
      <c r="E250" s="343"/>
      <c r="F250" s="343"/>
      <c r="G250" s="343">
        <f>'Office Minor'!G332</f>
        <v>24914444</v>
      </c>
      <c r="H250" s="343"/>
      <c r="I250" s="561"/>
      <c r="J250" s="366"/>
    </row>
    <row r="251" spans="1:17" s="358" customFormat="1" ht="17.100000000000001" customHeight="1" x14ac:dyDescent="0.25">
      <c r="A251" s="339"/>
      <c r="B251" s="343" t="s">
        <v>48</v>
      </c>
      <c r="C251" s="343"/>
      <c r="D251" s="343"/>
      <c r="E251" s="343"/>
      <c r="F251" s="343"/>
      <c r="G251" s="343">
        <f>'Office Minor'!G333</f>
        <v>21082838</v>
      </c>
      <c r="H251" s="343"/>
      <c r="I251" s="561"/>
      <c r="J251" s="366"/>
    </row>
    <row r="252" spans="1:17" s="358" customFormat="1" ht="17.100000000000001" customHeight="1" x14ac:dyDescent="0.25">
      <c r="A252" s="1262" t="s">
        <v>49</v>
      </c>
      <c r="B252" s="1263"/>
      <c r="C252" s="950">
        <f>SUM(C247:C251)</f>
        <v>40</v>
      </c>
      <c r="D252" s="950">
        <f t="shared" ref="D252:H252" si="58">SUM(D247:D251)</f>
        <v>90.22</v>
      </c>
      <c r="E252" s="950">
        <f t="shared" si="58"/>
        <v>5054453.87</v>
      </c>
      <c r="F252" s="950">
        <f t="shared" si="58"/>
        <v>1435568749.3</v>
      </c>
      <c r="G252" s="950">
        <f t="shared" si="58"/>
        <v>315900377</v>
      </c>
      <c r="H252" s="950">
        <f t="shared" si="58"/>
        <v>1350</v>
      </c>
      <c r="I252" s="562">
        <f>G252</f>
        <v>315900377</v>
      </c>
      <c r="J252" s="366"/>
    </row>
    <row r="253" spans="1:17" s="358" customFormat="1" ht="17.100000000000001" customHeight="1" x14ac:dyDescent="0.25">
      <c r="A253" s="1315"/>
      <c r="B253" s="1315"/>
      <c r="C253" s="951"/>
      <c r="D253" s="951"/>
      <c r="E253" s="952"/>
      <c r="F253" s="953"/>
      <c r="G253" s="953"/>
      <c r="H253" s="953"/>
      <c r="I253" s="561"/>
      <c r="J253" s="366"/>
    </row>
    <row r="254" spans="1:17" s="358" customFormat="1" ht="17.100000000000001" customHeight="1" x14ac:dyDescent="0.25">
      <c r="A254" s="557"/>
      <c r="B254" s="557"/>
      <c r="C254" s="557"/>
      <c r="D254" s="557"/>
      <c r="E254" s="557"/>
      <c r="F254" s="557"/>
      <c r="G254" s="557"/>
      <c r="H254" s="557"/>
      <c r="I254" s="561"/>
      <c r="J254" s="366"/>
    </row>
    <row r="255" spans="1:17" s="358" customFormat="1" ht="17.100000000000001" customHeight="1" x14ac:dyDescent="0.25">
      <c r="A255" s="1297" t="s">
        <v>253</v>
      </c>
      <c r="B255" s="1297"/>
      <c r="C255" s="1297"/>
      <c r="D255" s="1297"/>
      <c r="E255" s="1297"/>
      <c r="F255" s="1297"/>
      <c r="G255" s="1297"/>
      <c r="H255" s="1297"/>
      <c r="I255" s="561"/>
      <c r="J255" s="366"/>
    </row>
    <row r="256" spans="1:17" s="358" customFormat="1" ht="17.100000000000001" customHeight="1" x14ac:dyDescent="0.25">
      <c r="A256" s="1258" t="s">
        <v>181</v>
      </c>
      <c r="B256" s="1258" t="s">
        <v>3</v>
      </c>
      <c r="C256" s="1258" t="s">
        <v>4</v>
      </c>
      <c r="D256" s="890" t="s">
        <v>5</v>
      </c>
      <c r="E256" s="72" t="s">
        <v>6</v>
      </c>
      <c r="F256" s="889" t="s">
        <v>7</v>
      </c>
      <c r="G256" s="889" t="s">
        <v>8</v>
      </c>
      <c r="H256" s="72" t="s">
        <v>9</v>
      </c>
      <c r="I256" s="561"/>
      <c r="J256" s="366"/>
    </row>
    <row r="257" spans="1:10" s="358" customFormat="1" ht="17.100000000000001" customHeight="1" x14ac:dyDescent="0.25">
      <c r="A257" s="1259"/>
      <c r="B257" s="1259"/>
      <c r="C257" s="1259"/>
      <c r="D257" s="922" t="s">
        <v>77</v>
      </c>
      <c r="E257" s="922" t="s">
        <v>78</v>
      </c>
      <c r="F257" s="923" t="s">
        <v>79</v>
      </c>
      <c r="G257" s="923" t="s">
        <v>79</v>
      </c>
      <c r="H257" s="79" t="s">
        <v>12</v>
      </c>
      <c r="I257" s="561"/>
      <c r="J257" s="366"/>
    </row>
    <row r="258" spans="1:10" s="358" customFormat="1" ht="17.100000000000001" customHeight="1" x14ac:dyDescent="0.25">
      <c r="A258" s="339">
        <v>1</v>
      </c>
      <c r="B258" s="343" t="s">
        <v>57</v>
      </c>
      <c r="C258" s="343">
        <f>'Office Minor'!C339</f>
        <v>90</v>
      </c>
      <c r="D258" s="343">
        <f>'Office Minor'!D339</f>
        <v>246.35</v>
      </c>
      <c r="E258" s="343">
        <f>'Office Minor'!E339</f>
        <v>100865.5</v>
      </c>
      <c r="F258" s="343">
        <f>'Office Minor'!F339</f>
        <v>216860825</v>
      </c>
      <c r="G258" s="343">
        <f>'Office Minor'!G339</f>
        <v>29250995</v>
      </c>
      <c r="H258" s="343">
        <f>'Office Minor'!H339</f>
        <v>600</v>
      </c>
      <c r="I258" s="561"/>
      <c r="J258" s="366">
        <f>F258/E258</f>
        <v>2150</v>
      </c>
    </row>
    <row r="259" spans="1:10" s="358" customFormat="1" ht="17.100000000000001" customHeight="1" x14ac:dyDescent="0.25">
      <c r="A259" s="339">
        <v>2</v>
      </c>
      <c r="B259" s="343" t="s">
        <v>61</v>
      </c>
      <c r="C259" s="343">
        <f>'Office Minor'!C340</f>
        <v>43</v>
      </c>
      <c r="D259" s="343">
        <f>'Office Minor'!D340</f>
        <v>150.6</v>
      </c>
      <c r="E259" s="343">
        <f>'Office Minor'!E340</f>
        <v>39416.089999999997</v>
      </c>
      <c r="F259" s="343">
        <f>'Office Minor'!F340</f>
        <v>72919766.5</v>
      </c>
      <c r="G259" s="343">
        <f>'Office Minor'!G340</f>
        <v>12613148.800000001</v>
      </c>
      <c r="H259" s="343">
        <f>'Office Minor'!H340</f>
        <v>230</v>
      </c>
      <c r="I259" s="561"/>
      <c r="J259" s="366">
        <f t="shared" ref="J259:J270" si="59">F259/E259</f>
        <v>1850.0000000000002</v>
      </c>
    </row>
    <row r="260" spans="1:10" s="358" customFormat="1" ht="17.100000000000001" customHeight="1" x14ac:dyDescent="0.25">
      <c r="A260" s="339">
        <v>3</v>
      </c>
      <c r="B260" s="343" t="s">
        <v>143</v>
      </c>
      <c r="C260" s="343">
        <f>'Office Minor'!C341</f>
        <v>210</v>
      </c>
      <c r="D260" s="343">
        <f>'Office Minor'!D341</f>
        <v>210.5</v>
      </c>
      <c r="E260" s="343">
        <f>'Office Minor'!E341</f>
        <v>104426.7</v>
      </c>
      <c r="F260" s="343">
        <f>'Office Minor'!F341</f>
        <v>112258702.5</v>
      </c>
      <c r="G260" s="343">
        <f>'Office Minor'!G341</f>
        <v>15664005</v>
      </c>
      <c r="H260" s="343">
        <f>'Office Minor'!H341</f>
        <v>2350</v>
      </c>
      <c r="I260" s="561"/>
      <c r="J260" s="366">
        <f t="shared" si="59"/>
        <v>1075</v>
      </c>
    </row>
    <row r="261" spans="1:10" s="358" customFormat="1" ht="17.100000000000001" customHeight="1" x14ac:dyDescent="0.25">
      <c r="A261" s="339">
        <v>4</v>
      </c>
      <c r="B261" s="340" t="s">
        <v>30</v>
      </c>
      <c r="C261" s="343">
        <f>'Office Minor'!C342</f>
        <v>3</v>
      </c>
      <c r="D261" s="343">
        <f>'Office Minor'!D342</f>
        <v>917.9</v>
      </c>
      <c r="E261" s="343">
        <f>'Office Minor'!E342</f>
        <v>572913</v>
      </c>
      <c r="F261" s="343">
        <f>'Office Minor'!F342</f>
        <v>435413880</v>
      </c>
      <c r="G261" s="343">
        <f>'Office Minor'!G342</f>
        <v>125155176</v>
      </c>
      <c r="H261" s="343">
        <f>'Office Minor'!H342</f>
        <v>55</v>
      </c>
      <c r="I261" s="561"/>
      <c r="J261" s="366">
        <f t="shared" si="59"/>
        <v>760</v>
      </c>
    </row>
    <row r="262" spans="1:10" s="358" customFormat="1" ht="17.100000000000001" customHeight="1" x14ac:dyDescent="0.25">
      <c r="A262" s="339">
        <v>5</v>
      </c>
      <c r="B262" s="340" t="s">
        <v>26</v>
      </c>
      <c r="C262" s="343">
        <f>'Office Minor'!C343</f>
        <v>1</v>
      </c>
      <c r="D262" s="343">
        <f>'Office Minor'!D343</f>
        <v>32.369999999999997</v>
      </c>
      <c r="E262" s="343">
        <f>'Office Minor'!E343</f>
        <v>21598.97</v>
      </c>
      <c r="F262" s="343">
        <f>'Office Minor'!F343</f>
        <v>39958094.5</v>
      </c>
      <c r="G262" s="343">
        <f>'Office Minor'!G343</f>
        <v>2807866.1</v>
      </c>
      <c r="H262" s="343">
        <f>'Office Minor'!H343</f>
        <v>5</v>
      </c>
      <c r="I262" s="561"/>
      <c r="J262" s="366">
        <f t="shared" si="59"/>
        <v>1850</v>
      </c>
    </row>
    <row r="263" spans="1:10" s="358" customFormat="1" ht="17.100000000000001" customHeight="1" x14ac:dyDescent="0.25">
      <c r="A263" s="339">
        <v>6</v>
      </c>
      <c r="B263" s="343" t="s">
        <v>425</v>
      </c>
      <c r="C263" s="343">
        <f>'Office Minor'!C344</f>
        <v>3</v>
      </c>
      <c r="D263" s="343">
        <f>'Office Minor'!D344</f>
        <v>14.7544</v>
      </c>
      <c r="E263" s="343">
        <f>'Office Minor'!E344</f>
        <v>90.93</v>
      </c>
      <c r="F263" s="343">
        <f>'Office Minor'!F344</f>
        <v>27279</v>
      </c>
      <c r="G263" s="343">
        <f>'Office Minor'!G344</f>
        <v>25910.45</v>
      </c>
      <c r="H263" s="343">
        <f>'Office Minor'!H344</f>
        <v>2</v>
      </c>
      <c r="I263" s="561"/>
      <c r="J263" s="366">
        <f t="shared" si="59"/>
        <v>300</v>
      </c>
    </row>
    <row r="264" spans="1:10" s="358" customFormat="1" ht="17.100000000000001" customHeight="1" x14ac:dyDescent="0.25">
      <c r="A264" s="339">
        <v>7</v>
      </c>
      <c r="B264" s="343" t="s">
        <v>389</v>
      </c>
      <c r="C264" s="343">
        <f>'Office Minor'!C345</f>
        <v>36</v>
      </c>
      <c r="D264" s="343">
        <f>'Office Minor'!D345</f>
        <v>162.06</v>
      </c>
      <c r="E264" s="343">
        <f>'Office Minor'!E345</f>
        <v>256460.4</v>
      </c>
      <c r="F264" s="343">
        <f>'Office Minor'!F345</f>
        <v>134641710</v>
      </c>
      <c r="G264" s="343">
        <f>'Office Minor'!G345</f>
        <v>23081436</v>
      </c>
      <c r="H264" s="343">
        <f>'Office Minor'!H345</f>
        <v>25</v>
      </c>
      <c r="I264" s="561"/>
      <c r="J264" s="366">
        <f t="shared" si="59"/>
        <v>525</v>
      </c>
    </row>
    <row r="265" spans="1:10" s="358" customFormat="1" ht="17.100000000000001" customHeight="1" x14ac:dyDescent="0.25">
      <c r="A265" s="339">
        <v>8</v>
      </c>
      <c r="B265" s="343" t="s">
        <v>62</v>
      </c>
      <c r="C265" s="343">
        <f>'Office Minor'!C346</f>
        <v>42</v>
      </c>
      <c r="D265" s="343">
        <f>'Office Minor'!D346</f>
        <v>45.75</v>
      </c>
      <c r="E265" s="343">
        <f>'Office Minor'!E346</f>
        <v>273982.15999999997</v>
      </c>
      <c r="F265" s="343">
        <f>'Office Minor'!F346</f>
        <v>53426521.200000003</v>
      </c>
      <c r="G265" s="343">
        <f>'Office Minor'!G346</f>
        <v>9589375.5999999996</v>
      </c>
      <c r="H265" s="343">
        <f>'Office Minor'!H346</f>
        <v>250</v>
      </c>
      <c r="I265" s="561"/>
      <c r="J265" s="366">
        <f t="shared" si="59"/>
        <v>195.00000000000003</v>
      </c>
    </row>
    <row r="266" spans="1:10" s="358" customFormat="1" ht="17.100000000000001" customHeight="1" x14ac:dyDescent="0.25">
      <c r="A266" s="339">
        <v>9</v>
      </c>
      <c r="B266" s="343" t="s">
        <v>22</v>
      </c>
      <c r="C266" s="343">
        <f>'Office Minor'!C347</f>
        <v>3</v>
      </c>
      <c r="D266" s="343">
        <f>'Office Minor'!D347</f>
        <v>13</v>
      </c>
      <c r="E266" s="343">
        <f>'Office Minor'!E347</f>
        <v>0</v>
      </c>
      <c r="F266" s="343">
        <f>'Office Minor'!F347</f>
        <v>0</v>
      </c>
      <c r="G266" s="343">
        <f>'Office Minor'!G347</f>
        <v>518108</v>
      </c>
      <c r="H266" s="343">
        <f>'Office Minor'!H347</f>
        <v>0</v>
      </c>
      <c r="I266" s="561"/>
      <c r="J266" s="366" t="e">
        <f t="shared" si="59"/>
        <v>#DIV/0!</v>
      </c>
    </row>
    <row r="267" spans="1:10" s="358" customFormat="1" ht="17.100000000000001" customHeight="1" x14ac:dyDescent="0.25">
      <c r="A267" s="339">
        <v>10</v>
      </c>
      <c r="B267" s="343" t="s">
        <v>58</v>
      </c>
      <c r="C267" s="343">
        <f>'Office Minor'!C348</f>
        <v>2</v>
      </c>
      <c r="D267" s="343">
        <f>'Office Minor'!D348</f>
        <v>72</v>
      </c>
      <c r="E267" s="343">
        <f>'Office Minor'!E348</f>
        <v>0</v>
      </c>
      <c r="F267" s="343">
        <f>'Office Minor'!F348</f>
        <v>0</v>
      </c>
      <c r="G267" s="343">
        <f>'Office Minor'!G348</f>
        <v>0</v>
      </c>
      <c r="H267" s="343">
        <f>'Office Minor'!H348</f>
        <v>0</v>
      </c>
      <c r="I267" s="561"/>
      <c r="J267" s="366" t="e">
        <f t="shared" si="59"/>
        <v>#DIV/0!</v>
      </c>
    </row>
    <row r="268" spans="1:10" s="358" customFormat="1" ht="17.100000000000001" customHeight="1" x14ac:dyDescent="0.25">
      <c r="A268" s="339">
        <v>11</v>
      </c>
      <c r="B268" s="343" t="s">
        <v>53</v>
      </c>
      <c r="C268" s="343">
        <f>'Office Minor'!C349</f>
        <v>9</v>
      </c>
      <c r="D268" s="343">
        <f>'Office Minor'!D349</f>
        <v>28</v>
      </c>
      <c r="E268" s="343">
        <f>'Office Minor'!E349</f>
        <v>0</v>
      </c>
      <c r="F268" s="343">
        <f>'Office Minor'!F349</f>
        <v>0</v>
      </c>
      <c r="G268" s="343">
        <f>'Office Minor'!G349</f>
        <v>2569340</v>
      </c>
      <c r="H268" s="343">
        <f>'Office Minor'!H349</f>
        <v>65</v>
      </c>
      <c r="I268" s="561"/>
      <c r="J268" s="366" t="e">
        <f t="shared" si="59"/>
        <v>#DIV/0!</v>
      </c>
    </row>
    <row r="269" spans="1:10" s="358" customFormat="1" ht="17.100000000000001" customHeight="1" x14ac:dyDescent="0.25">
      <c r="A269" s="339">
        <v>12</v>
      </c>
      <c r="B269" s="343" t="s">
        <v>64</v>
      </c>
      <c r="C269" s="343">
        <f>'Office Minor'!C350</f>
        <v>2</v>
      </c>
      <c r="D269" s="343">
        <f>'Office Minor'!D350</f>
        <v>2</v>
      </c>
      <c r="E269" s="343">
        <f>'Office Minor'!E350</f>
        <v>65000</v>
      </c>
      <c r="F269" s="343">
        <f>'Office Minor'!F350</f>
        <v>2275000</v>
      </c>
      <c r="G269" s="343">
        <f>'Office Minor'!G350</f>
        <v>390000</v>
      </c>
      <c r="H269" s="343">
        <f>'Office Minor'!H350</f>
        <v>50</v>
      </c>
      <c r="I269" s="561"/>
      <c r="J269" s="366">
        <f t="shared" si="59"/>
        <v>35</v>
      </c>
    </row>
    <row r="270" spans="1:10" s="358" customFormat="1" ht="17.100000000000001" customHeight="1" x14ac:dyDescent="0.25">
      <c r="A270" s="339">
        <v>13</v>
      </c>
      <c r="B270" s="343" t="s">
        <v>186</v>
      </c>
      <c r="C270" s="343">
        <f>'Office Minor'!C351</f>
        <v>21</v>
      </c>
      <c r="D270" s="343">
        <f>'Office Minor'!D351</f>
        <v>21</v>
      </c>
      <c r="E270" s="343">
        <f>'Office Minor'!E351</f>
        <v>439745</v>
      </c>
      <c r="F270" s="343">
        <f>'Office Minor'!F351</f>
        <v>83551550</v>
      </c>
      <c r="G270" s="343">
        <f>'Office Minor'!G351</f>
        <v>14071840</v>
      </c>
      <c r="H270" s="343">
        <f>'Office Minor'!H351</f>
        <v>250</v>
      </c>
      <c r="I270" s="561"/>
      <c r="J270" s="366">
        <f t="shared" si="59"/>
        <v>190</v>
      </c>
    </row>
    <row r="271" spans="1:10" s="358" customFormat="1" ht="17.100000000000001" customHeight="1" x14ac:dyDescent="0.25">
      <c r="A271" s="339">
        <v>14</v>
      </c>
      <c r="B271" s="343" t="s">
        <v>625</v>
      </c>
      <c r="C271" s="343">
        <f>'Office Minor'!C352</f>
        <v>5</v>
      </c>
      <c r="D271" s="343">
        <f>'Office Minor'!D352</f>
        <v>5</v>
      </c>
      <c r="E271" s="343">
        <f>'Office Minor'!E352</f>
        <v>0</v>
      </c>
      <c r="F271" s="343">
        <f>'Office Minor'!F352</f>
        <v>0</v>
      </c>
      <c r="G271" s="343">
        <f>'Office Minor'!G352</f>
        <v>271897</v>
      </c>
      <c r="H271" s="343">
        <f>'Office Minor'!H352</f>
        <v>0</v>
      </c>
      <c r="I271" s="561"/>
      <c r="J271" s="366"/>
    </row>
    <row r="272" spans="1:10" s="358" customFormat="1" ht="17.100000000000001" customHeight="1" x14ac:dyDescent="0.25">
      <c r="A272" s="954"/>
      <c r="B272" s="343" t="s">
        <v>74</v>
      </c>
      <c r="C272" s="343"/>
      <c r="D272" s="343"/>
      <c r="E272" s="343"/>
      <c r="F272" s="343"/>
      <c r="G272" s="343">
        <f>'Office Minor'!G353</f>
        <v>44117235</v>
      </c>
      <c r="H272" s="343"/>
      <c r="I272" s="561"/>
      <c r="J272" s="366"/>
    </row>
    <row r="273" spans="1:17" s="358" customFormat="1" ht="17.100000000000001" customHeight="1" x14ac:dyDescent="0.25">
      <c r="A273" s="954"/>
      <c r="B273" s="343" t="s">
        <v>48</v>
      </c>
      <c r="C273" s="343"/>
      <c r="D273" s="343"/>
      <c r="E273" s="343"/>
      <c r="F273" s="343"/>
      <c r="G273" s="343">
        <f>'Office Minor'!G354</f>
        <v>66946269</v>
      </c>
      <c r="H273" s="343"/>
      <c r="I273" s="561"/>
      <c r="J273" s="366"/>
    </row>
    <row r="274" spans="1:17" s="358" customFormat="1" ht="17.100000000000001" customHeight="1" x14ac:dyDescent="0.25">
      <c r="A274" s="1318" t="s">
        <v>49</v>
      </c>
      <c r="B274" s="1319"/>
      <c r="C274" s="955">
        <f t="shared" ref="C274:H274" si="60">SUM(C258:C273)</f>
        <v>470</v>
      </c>
      <c r="D274" s="956">
        <f t="shared" si="60"/>
        <v>1921.2843999999998</v>
      </c>
      <c r="E274" s="957">
        <f>SUM(E258:E273)</f>
        <v>1874498.75</v>
      </c>
      <c r="F274" s="958">
        <f t="shared" si="60"/>
        <v>1151333328.7</v>
      </c>
      <c r="G274" s="959">
        <f t="shared" si="60"/>
        <v>347072601.94999999</v>
      </c>
      <c r="H274" s="959">
        <f t="shared" si="60"/>
        <v>3882</v>
      </c>
      <c r="I274" s="562">
        <f>G274+Distt.Major!G102</f>
        <v>626258651.95000005</v>
      </c>
      <c r="J274" s="366"/>
    </row>
    <row r="275" spans="1:17" s="358" customFormat="1" ht="17.100000000000001" customHeight="1" x14ac:dyDescent="0.25">
      <c r="A275" s="960"/>
      <c r="B275" s="543"/>
      <c r="C275" s="961"/>
      <c r="D275" s="962"/>
      <c r="E275" s="963"/>
      <c r="F275" s="961"/>
      <c r="G275" s="964"/>
      <c r="H275" s="964"/>
      <c r="I275" s="561"/>
      <c r="J275" s="366"/>
      <c r="K275" s="358" t="s">
        <v>560</v>
      </c>
      <c r="L275" s="358">
        <f>'Office Minor'!C475</f>
        <v>228</v>
      </c>
      <c r="M275" s="358">
        <f>'Office Minor'!D475</f>
        <v>228.63</v>
      </c>
      <c r="N275" s="358">
        <f>'Office Minor'!E475</f>
        <v>6611453.3099999996</v>
      </c>
      <c r="O275" s="358">
        <f>'Office Minor'!F475</f>
        <v>1289233395</v>
      </c>
      <c r="P275" s="358">
        <f>'Office Minor'!G475</f>
        <v>241498238.41999999</v>
      </c>
      <c r="Q275" s="358">
        <f>'Office Minor'!H475</f>
        <v>700</v>
      </c>
    </row>
    <row r="276" spans="1:17" s="358" customFormat="1" ht="17.100000000000001" customHeight="1" x14ac:dyDescent="0.25">
      <c r="A276" s="1297" t="s">
        <v>251</v>
      </c>
      <c r="B276" s="1297"/>
      <c r="C276" s="1297"/>
      <c r="D276" s="1297"/>
      <c r="E276" s="1297"/>
      <c r="F276" s="1297"/>
      <c r="G276" s="1297"/>
      <c r="H276" s="1297"/>
      <c r="I276" s="561"/>
      <c r="J276" s="366"/>
      <c r="K276" s="358" t="s">
        <v>270</v>
      </c>
      <c r="L276" s="358">
        <f>L275-L279</f>
        <v>228</v>
      </c>
      <c r="M276" s="358">
        <f t="shared" ref="M276:O276" si="61">M275-M279</f>
        <v>228.63</v>
      </c>
      <c r="N276" s="358">
        <f t="shared" si="61"/>
        <v>6611453.3099999996</v>
      </c>
      <c r="O276" s="358">
        <f t="shared" si="61"/>
        <v>1289233395</v>
      </c>
      <c r="P276" s="358">
        <f t="shared" ref="P276" si="62">P275-P279</f>
        <v>241498238.41999999</v>
      </c>
      <c r="Q276" s="358">
        <f t="shared" ref="Q276" si="63">Q275-Q279</f>
        <v>700</v>
      </c>
    </row>
    <row r="277" spans="1:17" s="358" customFormat="1" ht="17.100000000000001" customHeight="1" x14ac:dyDescent="0.25">
      <c r="A277" s="1258" t="s">
        <v>181</v>
      </c>
      <c r="B277" s="1258" t="s">
        <v>3</v>
      </c>
      <c r="C277" s="1258" t="s">
        <v>4</v>
      </c>
      <c r="D277" s="890" t="s">
        <v>5</v>
      </c>
      <c r="E277" s="72" t="s">
        <v>6</v>
      </c>
      <c r="F277" s="889" t="s">
        <v>7</v>
      </c>
      <c r="G277" s="889" t="s">
        <v>8</v>
      </c>
      <c r="H277" s="72" t="s">
        <v>9</v>
      </c>
      <c r="I277" s="561"/>
      <c r="J277" s="366"/>
    </row>
    <row r="278" spans="1:17" s="358" customFormat="1" ht="17.100000000000001" customHeight="1" x14ac:dyDescent="0.25">
      <c r="A278" s="1259"/>
      <c r="B278" s="1259"/>
      <c r="C278" s="1259"/>
      <c r="D278" s="891" t="s">
        <v>77</v>
      </c>
      <c r="E278" s="891" t="s">
        <v>78</v>
      </c>
      <c r="F278" s="892" t="s">
        <v>79</v>
      </c>
      <c r="G278" s="892" t="s">
        <v>79</v>
      </c>
      <c r="H278" s="73" t="s">
        <v>12</v>
      </c>
      <c r="I278" s="561"/>
      <c r="J278" s="366"/>
      <c r="K278" s="358" t="s">
        <v>514</v>
      </c>
      <c r="L278" s="358">
        <f>'Office Minor'!C360</f>
        <v>733</v>
      </c>
      <c r="M278" s="358">
        <f>'Office Minor'!D360</f>
        <v>725.22</v>
      </c>
      <c r="N278" s="358">
        <f>'Office Minor'!E360</f>
        <v>12501747.939999999</v>
      </c>
      <c r="O278" s="358">
        <f>'Office Minor'!F360</f>
        <v>2500349588</v>
      </c>
      <c r="P278" s="358">
        <f>'Office Minor'!G360</f>
        <v>81314160</v>
      </c>
      <c r="Q278" s="358">
        <f>'Office Minor'!H360</f>
        <v>11000</v>
      </c>
    </row>
    <row r="279" spans="1:17" s="358" customFormat="1" ht="17.100000000000001" customHeight="1" x14ac:dyDescent="0.25">
      <c r="A279" s="339">
        <v>1</v>
      </c>
      <c r="B279" s="343" t="s">
        <v>62</v>
      </c>
      <c r="C279" s="343">
        <f>'Office Minor'!C475+'Office Minor'!C360</f>
        <v>961</v>
      </c>
      <c r="D279" s="343">
        <f>'Office Minor'!D475+'Office Minor'!D360</f>
        <v>953.85</v>
      </c>
      <c r="E279" s="343">
        <f>'Office Minor'!E475+'Office Minor'!E360</f>
        <v>19113201.25</v>
      </c>
      <c r="F279" s="343">
        <f>'Office Minor'!F475+'Office Minor'!F360</f>
        <v>3789582983</v>
      </c>
      <c r="G279" s="343">
        <f>'Office Minor'!G475+'Office Minor'!G360</f>
        <v>322812398.41999996</v>
      </c>
      <c r="H279" s="343">
        <f>'Office Minor'!H475+'Office Minor'!H360</f>
        <v>11700</v>
      </c>
      <c r="I279" s="561"/>
      <c r="J279" s="366">
        <f>F279/E279</f>
        <v>198.27044844201595</v>
      </c>
      <c r="K279" s="358" t="s">
        <v>515</v>
      </c>
      <c r="L279" s="456"/>
      <c r="M279" s="456"/>
      <c r="N279" s="456"/>
      <c r="O279" s="456"/>
      <c r="P279" s="456"/>
      <c r="Q279" s="456"/>
    </row>
    <row r="280" spans="1:17" s="358" customFormat="1" ht="17.100000000000001" customHeight="1" x14ac:dyDescent="0.25">
      <c r="A280" s="339">
        <v>2</v>
      </c>
      <c r="B280" s="343" t="s">
        <v>61</v>
      </c>
      <c r="C280" s="343">
        <f>'Office Minor'!C361+'Office Minor'!C477</f>
        <v>28</v>
      </c>
      <c r="D280" s="343">
        <f>'Office Minor'!D361+'Office Minor'!D477</f>
        <v>52.54</v>
      </c>
      <c r="E280" s="343">
        <f>'Office Minor'!E361+'Office Minor'!E477</f>
        <v>159209.81</v>
      </c>
      <c r="F280" s="343">
        <f>'Office Minor'!F361+'Office Minor'!F477</f>
        <v>294538148.5</v>
      </c>
      <c r="G280" s="343">
        <f>'Office Minor'!G361+'Office Minor'!G477</f>
        <v>23132656.100000001</v>
      </c>
      <c r="H280" s="343">
        <f>'Office Minor'!H361+'Office Minor'!H477</f>
        <v>215</v>
      </c>
      <c r="I280" s="561"/>
      <c r="J280" s="366">
        <f t="shared" ref="J280:J299" si="64">F280/E280</f>
        <v>1850</v>
      </c>
      <c r="L280" s="760">
        <f t="shared" ref="L280:Q280" si="65">L278+L279</f>
        <v>733</v>
      </c>
      <c r="M280" s="760">
        <f t="shared" si="65"/>
        <v>725.22</v>
      </c>
      <c r="N280" s="760">
        <f t="shared" si="65"/>
        <v>12501747.939999999</v>
      </c>
      <c r="O280" s="760">
        <f t="shared" si="65"/>
        <v>2500349588</v>
      </c>
      <c r="P280" s="760">
        <f t="shared" si="65"/>
        <v>81314160</v>
      </c>
      <c r="Q280" s="760">
        <f t="shared" si="65"/>
        <v>11000</v>
      </c>
    </row>
    <row r="281" spans="1:17" s="358" customFormat="1" ht="17.100000000000001" customHeight="1" x14ac:dyDescent="0.25">
      <c r="A281" s="339">
        <v>3</v>
      </c>
      <c r="B281" s="343" t="s">
        <v>64</v>
      </c>
      <c r="C281" s="343">
        <f>'Office Minor'!C478</f>
        <v>0</v>
      </c>
      <c r="D281" s="343">
        <f>'Office Minor'!D478</f>
        <v>0</v>
      </c>
      <c r="E281" s="343">
        <f>'Office Minor'!E478</f>
        <v>899.46</v>
      </c>
      <c r="F281" s="343">
        <f>'Office Minor'!F478</f>
        <v>22486.5</v>
      </c>
      <c r="G281" s="343">
        <f>'Office Minor'!G478</f>
        <v>182616.76</v>
      </c>
      <c r="H281" s="343">
        <f>'Office Minor'!H478</f>
        <v>10</v>
      </c>
      <c r="I281" s="561"/>
      <c r="J281" s="366"/>
      <c r="L281" s="760"/>
      <c r="M281" s="760"/>
      <c r="N281" s="760"/>
      <c r="O281" s="760"/>
      <c r="P281" s="760"/>
      <c r="Q281" s="760"/>
    </row>
    <row r="282" spans="1:17" s="358" customFormat="1" ht="17.100000000000001" customHeight="1" x14ac:dyDescent="0.25">
      <c r="A282" s="339">
        <v>4</v>
      </c>
      <c r="B282" s="343" t="s">
        <v>59</v>
      </c>
      <c r="C282" s="343">
        <f>'Office Minor'!C362</f>
        <v>5</v>
      </c>
      <c r="D282" s="343">
        <f>'Office Minor'!D362</f>
        <v>13.11</v>
      </c>
      <c r="E282" s="343">
        <f>'Office Minor'!E362</f>
        <v>0</v>
      </c>
      <c r="F282" s="343">
        <f>'Office Minor'!F362</f>
        <v>0</v>
      </c>
      <c r="G282" s="343">
        <f>'Office Minor'!G362</f>
        <v>0</v>
      </c>
      <c r="H282" s="343">
        <f>'Office Minor'!H362</f>
        <v>35</v>
      </c>
      <c r="I282" s="561"/>
      <c r="J282" s="366" t="e">
        <f t="shared" si="64"/>
        <v>#DIV/0!</v>
      </c>
    </row>
    <row r="283" spans="1:17" s="358" customFormat="1" ht="17.100000000000001" customHeight="1" x14ac:dyDescent="0.25">
      <c r="A283" s="339">
        <v>5</v>
      </c>
      <c r="B283" s="343" t="s">
        <v>143</v>
      </c>
      <c r="C283" s="343">
        <f>'Office Minor'!C476</f>
        <v>5</v>
      </c>
      <c r="D283" s="343">
        <f>'Office Minor'!D476</f>
        <v>119.01</v>
      </c>
      <c r="E283" s="343">
        <f>'Office Minor'!E476</f>
        <v>236138.67</v>
      </c>
      <c r="F283" s="343">
        <f>'Office Minor'!F476</f>
        <v>271559470.5</v>
      </c>
      <c r="G283" s="343">
        <f>'Office Minor'!G476</f>
        <v>15070401.300000001</v>
      </c>
      <c r="H283" s="343">
        <f>'Office Minor'!H476</f>
        <v>35</v>
      </c>
      <c r="I283" s="561"/>
      <c r="J283" s="366"/>
    </row>
    <row r="284" spans="1:17" s="358" customFormat="1" ht="17.100000000000001" customHeight="1" x14ac:dyDescent="0.25">
      <c r="A284" s="339">
        <v>6</v>
      </c>
      <c r="B284" s="340" t="s">
        <v>24</v>
      </c>
      <c r="C284" s="343">
        <f>'Office Minor'!C489</f>
        <v>2</v>
      </c>
      <c r="D284" s="343">
        <f>'Office Minor'!D489</f>
        <v>376.93</v>
      </c>
      <c r="E284" s="343">
        <f>'Office Minor'!E489</f>
        <v>0</v>
      </c>
      <c r="F284" s="343">
        <f>'Office Minor'!F489</f>
        <v>0</v>
      </c>
      <c r="G284" s="343">
        <f>'Office Minor'!G489</f>
        <v>0</v>
      </c>
      <c r="H284" s="343">
        <f>'Office Minor'!H489</f>
        <v>0</v>
      </c>
      <c r="I284" s="561"/>
      <c r="J284" s="366" t="e">
        <f t="shared" si="64"/>
        <v>#DIV/0!</v>
      </c>
    </row>
    <row r="285" spans="1:17" s="358" customFormat="1" ht="17.100000000000001" customHeight="1" x14ac:dyDescent="0.25">
      <c r="A285" s="339">
        <v>7</v>
      </c>
      <c r="B285" s="343" t="s">
        <v>57</v>
      </c>
      <c r="C285" s="343">
        <f>'Office Minor'!C363</f>
        <v>27</v>
      </c>
      <c r="D285" s="343">
        <f>'Office Minor'!D363</f>
        <v>35.5</v>
      </c>
      <c r="E285" s="343">
        <f>'Office Minor'!E363</f>
        <v>198303</v>
      </c>
      <c r="F285" s="343">
        <f>'Office Minor'!F363</f>
        <v>396606000</v>
      </c>
      <c r="G285" s="343">
        <f>'Office Minor'!G363</f>
        <v>38506623</v>
      </c>
      <c r="H285" s="343">
        <f>'Office Minor'!H363</f>
        <v>85</v>
      </c>
      <c r="I285" s="561"/>
      <c r="J285" s="366">
        <f t="shared" si="64"/>
        <v>2000</v>
      </c>
      <c r="K285" s="64" t="s">
        <v>516</v>
      </c>
      <c r="L285" s="358">
        <f>'Office Minor'!C364</f>
        <v>0</v>
      </c>
      <c r="M285" s="358">
        <f>'Office Minor'!D364</f>
        <v>0</v>
      </c>
      <c r="N285" s="358">
        <f>'Office Minor'!E364</f>
        <v>1835450</v>
      </c>
      <c r="O285" s="358">
        <f>'Office Minor'!F364</f>
        <v>73418000</v>
      </c>
      <c r="P285" s="358">
        <f>'Office Minor'!G364</f>
        <v>51046000</v>
      </c>
      <c r="Q285" s="358">
        <f>'Office Minor'!H364</f>
        <v>4800</v>
      </c>
    </row>
    <row r="286" spans="1:17" s="358" customFormat="1" ht="17.100000000000001" customHeight="1" x14ac:dyDescent="0.25">
      <c r="A286" s="339">
        <v>8</v>
      </c>
      <c r="B286" s="343" t="s">
        <v>53</v>
      </c>
      <c r="C286" s="343">
        <f>'Office Minor'!C480+'Office Minor'!C364</f>
        <v>0</v>
      </c>
      <c r="D286" s="343">
        <f>'Office Minor'!D480+'Office Minor'!D364</f>
        <v>0</v>
      </c>
      <c r="E286" s="343">
        <f>'Office Minor'!E480+'Office Minor'!E364</f>
        <v>1835450</v>
      </c>
      <c r="F286" s="343">
        <f>'Office Minor'!F480+'Office Minor'!F364</f>
        <v>73418000</v>
      </c>
      <c r="G286" s="343">
        <f>'Office Minor'!G480+'Office Minor'!G364</f>
        <v>67214889</v>
      </c>
      <c r="H286" s="343">
        <f>'Office Minor'!H480+'Office Minor'!H364</f>
        <v>5050</v>
      </c>
      <c r="I286" s="561"/>
      <c r="J286" s="366">
        <f t="shared" si="64"/>
        <v>40</v>
      </c>
      <c r="K286" s="358" t="s">
        <v>515</v>
      </c>
      <c r="L286" s="456"/>
      <c r="M286" s="456"/>
      <c r="N286" s="236">
        <f>390175.31</f>
        <v>390175.31</v>
      </c>
      <c r="O286" s="237">
        <f>89740321.88</f>
        <v>89740321.879999995</v>
      </c>
      <c r="P286" s="237">
        <f>12485610</f>
        <v>12485610</v>
      </c>
      <c r="Q286" s="237">
        <v>290</v>
      </c>
    </row>
    <row r="287" spans="1:17" s="358" customFormat="1" ht="17.100000000000001" customHeight="1" x14ac:dyDescent="0.25">
      <c r="A287" s="339">
        <v>9</v>
      </c>
      <c r="B287" s="340" t="s">
        <v>43</v>
      </c>
      <c r="C287" s="343">
        <f>'Office Minor'!C366+'Office Minor'!C487</f>
        <v>3</v>
      </c>
      <c r="D287" s="343">
        <f>'Office Minor'!D366+'Office Minor'!D487</f>
        <v>53.25</v>
      </c>
      <c r="E287" s="343">
        <f>'Office Minor'!E366+'Office Minor'!E487</f>
        <v>20290.89</v>
      </c>
      <c r="F287" s="343">
        <f>'Office Minor'!F366+'Office Minor'!F487</f>
        <v>10942717</v>
      </c>
      <c r="G287" s="343">
        <f>'Office Minor'!G366+'Office Minor'!G487</f>
        <v>2159084</v>
      </c>
      <c r="H287" s="343">
        <f>'Office Minor'!H366+'Office Minor'!H487</f>
        <v>65</v>
      </c>
      <c r="I287" s="561"/>
      <c r="J287" s="366">
        <f t="shared" si="64"/>
        <v>539.29211582143512</v>
      </c>
    </row>
    <row r="288" spans="1:17" s="358" customFormat="1" ht="17.100000000000001" customHeight="1" x14ac:dyDescent="0.25">
      <c r="A288" s="339">
        <v>10</v>
      </c>
      <c r="B288" s="965" t="s">
        <v>25</v>
      </c>
      <c r="C288" s="343">
        <f>'Office Minor'!C367+'Office Minor'!C484</f>
        <v>3</v>
      </c>
      <c r="D288" s="343">
        <f>'Office Minor'!D367+'Office Minor'!D484</f>
        <v>803.93</v>
      </c>
      <c r="E288" s="343">
        <f>'Office Minor'!E367+'Office Minor'!E484</f>
        <v>86471.48</v>
      </c>
      <c r="F288" s="343">
        <f>'Office Minor'!F367+'Office Minor'!F484</f>
        <v>38047451.200000003</v>
      </c>
      <c r="G288" s="343">
        <f>'Office Minor'!G367+'Office Minor'!G484</f>
        <v>4933076.6500000004</v>
      </c>
      <c r="H288" s="343">
        <f>'Office Minor'!H367+'Office Minor'!H484</f>
        <v>20</v>
      </c>
      <c r="I288" s="561"/>
      <c r="J288" s="366">
        <f t="shared" si="64"/>
        <v>440.00000000000006</v>
      </c>
      <c r="P288" s="366">
        <f>'Office Minor'!G480</f>
        <v>16168889</v>
      </c>
    </row>
    <row r="289" spans="1:17" s="358" customFormat="1" ht="17.100000000000001" customHeight="1" x14ac:dyDescent="0.25">
      <c r="A289" s="339">
        <v>11</v>
      </c>
      <c r="B289" s="920" t="s">
        <v>40</v>
      </c>
      <c r="C289" s="343">
        <f>'Office Minor'!C368+'Office Minor'!C482</f>
        <v>84</v>
      </c>
      <c r="D289" s="343">
        <f>'Office Minor'!D368+'Office Minor'!D482</f>
        <v>445.24</v>
      </c>
      <c r="E289" s="343">
        <f>'Office Minor'!E368+'Office Minor'!E482</f>
        <v>2416972.96</v>
      </c>
      <c r="F289" s="343">
        <f>'Office Minor'!F368+'Office Minor'!F482</f>
        <v>1177640896.8</v>
      </c>
      <c r="G289" s="343">
        <f>'Office Minor'!G368+'Office Minor'!G482</f>
        <v>141265633</v>
      </c>
      <c r="H289" s="343">
        <f>'Office Minor'!H368+'Office Minor'!H482</f>
        <v>1230</v>
      </c>
      <c r="I289" s="561"/>
      <c r="J289" s="366">
        <f t="shared" si="64"/>
        <v>487.23792789142334</v>
      </c>
      <c r="P289" s="366">
        <f>P288-P286</f>
        <v>3683279</v>
      </c>
    </row>
    <row r="290" spans="1:17" s="358" customFormat="1" ht="17.100000000000001" customHeight="1" x14ac:dyDescent="0.25">
      <c r="A290" s="339">
        <v>12</v>
      </c>
      <c r="B290" s="340" t="s">
        <v>393</v>
      </c>
      <c r="C290" s="343">
        <f>'Office Minor'!C485</f>
        <v>2</v>
      </c>
      <c r="D290" s="343">
        <f>'Office Minor'!D485</f>
        <v>225.9</v>
      </c>
      <c r="E290" s="343">
        <f>'Office Minor'!E485</f>
        <v>0</v>
      </c>
      <c r="F290" s="343">
        <f>'Office Minor'!F485</f>
        <v>0</v>
      </c>
      <c r="G290" s="343">
        <f>'Office Minor'!G485</f>
        <v>0</v>
      </c>
      <c r="H290" s="343">
        <f>'Office Minor'!H485</f>
        <v>0</v>
      </c>
      <c r="I290" s="561"/>
      <c r="J290" s="366" t="e">
        <f t="shared" si="64"/>
        <v>#DIV/0!</v>
      </c>
      <c r="K290" s="358" t="s">
        <v>561</v>
      </c>
      <c r="L290" s="358">
        <f>'Office Minor'!C480</f>
        <v>0</v>
      </c>
      <c r="M290" s="358">
        <f>'Office Minor'!D480</f>
        <v>0</v>
      </c>
      <c r="N290" s="358">
        <f>'Office Minor'!E480</f>
        <v>0</v>
      </c>
      <c r="O290" s="358">
        <f>'Office Minor'!F480</f>
        <v>0</v>
      </c>
      <c r="P290" s="358">
        <f>'Office Minor'!G480</f>
        <v>16168889</v>
      </c>
      <c r="Q290" s="358">
        <f>'Office Minor'!H480</f>
        <v>250</v>
      </c>
    </row>
    <row r="291" spans="1:17" s="358" customFormat="1" ht="17.100000000000001" customHeight="1" x14ac:dyDescent="0.25">
      <c r="A291" s="339">
        <v>13</v>
      </c>
      <c r="B291" s="340" t="str">
        <f>'Office Minor'!B488</f>
        <v>Red Ocher</v>
      </c>
      <c r="C291" s="340">
        <f>'Office Minor'!C488</f>
        <v>0</v>
      </c>
      <c r="D291" s="340">
        <f>'Office Minor'!D488</f>
        <v>0</v>
      </c>
      <c r="E291" s="340">
        <f>'Office Minor'!E488</f>
        <v>0</v>
      </c>
      <c r="F291" s="340">
        <f>'Office Minor'!F488</f>
        <v>0</v>
      </c>
      <c r="G291" s="340">
        <f>'Office Minor'!G488</f>
        <v>0</v>
      </c>
      <c r="H291" s="340">
        <f>'Office Minor'!H488</f>
        <v>0</v>
      </c>
      <c r="I291" s="561"/>
      <c r="J291" s="366"/>
    </row>
    <row r="292" spans="1:17" s="358" customFormat="1" ht="17.100000000000001" customHeight="1" x14ac:dyDescent="0.25">
      <c r="A292" s="339">
        <v>14</v>
      </c>
      <c r="B292" s="340" t="s">
        <v>39</v>
      </c>
      <c r="C292" s="343">
        <f>'Office Minor'!C483+'Office Minor'!C369</f>
        <v>5</v>
      </c>
      <c r="D292" s="343">
        <f>'Office Minor'!D483+'Office Minor'!D369</f>
        <v>380.45</v>
      </c>
      <c r="E292" s="343">
        <f>'Office Minor'!E483+'Office Minor'!E369</f>
        <v>784.87</v>
      </c>
      <c r="F292" s="343">
        <f>'Office Minor'!F483+'Office Minor'!F369</f>
        <v>549409</v>
      </c>
      <c r="G292" s="343">
        <f>'Office Minor'!G483+'Office Minor'!G369</f>
        <v>44708</v>
      </c>
      <c r="H292" s="343">
        <f>'Office Minor'!H483+'Office Minor'!H369</f>
        <v>54</v>
      </c>
      <c r="I292" s="561"/>
      <c r="J292" s="366">
        <f t="shared" si="64"/>
        <v>700</v>
      </c>
      <c r="K292" s="358" t="s">
        <v>270</v>
      </c>
      <c r="L292" s="358">
        <f t="shared" ref="L292:Q292" si="66">L290-L286</f>
        <v>0</v>
      </c>
      <c r="M292" s="358">
        <f t="shared" si="66"/>
        <v>0</v>
      </c>
      <c r="N292" s="358">
        <f t="shared" si="66"/>
        <v>-390175.31</v>
      </c>
      <c r="O292" s="358">
        <f t="shared" si="66"/>
        <v>-89740321.879999995</v>
      </c>
      <c r="P292" s="358">
        <f t="shared" si="66"/>
        <v>3683279</v>
      </c>
      <c r="Q292" s="358">
        <f t="shared" si="66"/>
        <v>-40</v>
      </c>
    </row>
    <row r="293" spans="1:17" s="358" customFormat="1" ht="17.100000000000001" customHeight="1" x14ac:dyDescent="0.25">
      <c r="A293" s="339">
        <v>15</v>
      </c>
      <c r="B293" s="355" t="s">
        <v>67</v>
      </c>
      <c r="C293" s="343">
        <f>'Office Minor'!C490+'Office Minor'!C370</f>
        <v>4</v>
      </c>
      <c r="D293" s="343">
        <f>'Office Minor'!D490+'Office Minor'!D370</f>
        <v>38.44</v>
      </c>
      <c r="E293" s="343">
        <f>'Office Minor'!E490+'Office Minor'!E370</f>
        <v>23697.34</v>
      </c>
      <c r="F293" s="343">
        <f>'Office Minor'!F490+'Office Minor'!F370</f>
        <v>6161308.4000000004</v>
      </c>
      <c r="G293" s="343">
        <f>'Office Minor'!G490+'Office Minor'!G370</f>
        <v>1623251.7</v>
      </c>
      <c r="H293" s="343">
        <f>'Office Minor'!H490+'Office Minor'!H370</f>
        <v>28</v>
      </c>
      <c r="I293" s="561"/>
      <c r="J293" s="366">
        <f t="shared" si="64"/>
        <v>260</v>
      </c>
    </row>
    <row r="294" spans="1:17" s="358" customFormat="1" ht="17.100000000000001" customHeight="1" x14ac:dyDescent="0.25">
      <c r="A294" s="339">
        <v>16</v>
      </c>
      <c r="B294" s="965" t="s">
        <v>45</v>
      </c>
      <c r="C294" s="343">
        <f>'Office Minor'!C371</f>
        <v>4</v>
      </c>
      <c r="D294" s="343">
        <f>'Office Minor'!D371</f>
        <v>72.55</v>
      </c>
      <c r="E294" s="343">
        <f>'Office Minor'!E371</f>
        <v>1543.4</v>
      </c>
      <c r="F294" s="343">
        <f>'Office Minor'!F371</f>
        <v>2083590</v>
      </c>
      <c r="G294" s="343">
        <f>'Office Minor'!G371</f>
        <v>963800</v>
      </c>
      <c r="H294" s="343">
        <f>'Office Minor'!H371</f>
        <v>30</v>
      </c>
      <c r="I294" s="561"/>
      <c r="J294" s="366">
        <f t="shared" si="64"/>
        <v>1350</v>
      </c>
    </row>
    <row r="295" spans="1:17" s="358" customFormat="1" ht="17.100000000000001" customHeight="1" x14ac:dyDescent="0.25">
      <c r="A295" s="339">
        <v>17</v>
      </c>
      <c r="B295" s="965" t="s">
        <v>58</v>
      </c>
      <c r="C295" s="343">
        <f>'Office Minor'!C481+'Office Minor'!C365</f>
        <v>1</v>
      </c>
      <c r="D295" s="343">
        <f>'Office Minor'!D481+'Office Minor'!D365</f>
        <v>954.15</v>
      </c>
      <c r="E295" s="343">
        <f>'Office Minor'!E481+'Office Minor'!E365</f>
        <v>13218.63</v>
      </c>
      <c r="F295" s="343">
        <f>'Office Minor'!F481+'Office Minor'!F365</f>
        <v>3701216.4</v>
      </c>
      <c r="G295" s="343">
        <f>'Office Minor'!G481+'Office Minor'!G365</f>
        <v>4846840</v>
      </c>
      <c r="H295" s="343">
        <f>'Office Minor'!H481+'Office Minor'!H365</f>
        <v>500</v>
      </c>
      <c r="I295" s="561"/>
      <c r="J295" s="366"/>
    </row>
    <row r="296" spans="1:17" s="358" customFormat="1" ht="17.100000000000001" customHeight="1" x14ac:dyDescent="0.25">
      <c r="A296" s="339">
        <v>18</v>
      </c>
      <c r="B296" s="965" t="s">
        <v>26</v>
      </c>
      <c r="C296" s="343">
        <f>'Office Minor'!C372+'Office Minor'!C486+'Office Minor'!C52</f>
        <v>3</v>
      </c>
      <c r="D296" s="343">
        <f>'Office Minor'!D372+'Office Minor'!D486+'Office Minor'!D52</f>
        <v>126.37</v>
      </c>
      <c r="E296" s="343">
        <f>'Office Minor'!E372+'Office Minor'!E486+'Office Minor'!E52</f>
        <v>56438.400000000001</v>
      </c>
      <c r="F296" s="343">
        <f>'Office Minor'!F372+'Office Minor'!F486+'Office Minor'!F52</f>
        <v>103154333</v>
      </c>
      <c r="G296" s="343">
        <f>'Office Minor'!G372+'Office Minor'!G486+'Office Minor'!G52</f>
        <v>5631915.5</v>
      </c>
      <c r="H296" s="343">
        <f>'Office Minor'!H372+'Office Minor'!H486+'Office Minor'!H52</f>
        <v>25</v>
      </c>
      <c r="I296" s="1042" t="s">
        <v>648</v>
      </c>
      <c r="J296" s="366">
        <f t="shared" si="64"/>
        <v>1827.7331214208766</v>
      </c>
      <c r="K296" s="358" t="s">
        <v>562</v>
      </c>
      <c r="O296" s="366" t="e">
        <f>'Office Minor'!#REF!</f>
        <v>#REF!</v>
      </c>
    </row>
    <row r="297" spans="1:17" s="358" customFormat="1" ht="17.100000000000001" customHeight="1" x14ac:dyDescent="0.25">
      <c r="A297" s="339">
        <v>19</v>
      </c>
      <c r="B297" s="944" t="s">
        <v>252</v>
      </c>
      <c r="C297" s="343">
        <f>'Office Minor'!C373</f>
        <v>1</v>
      </c>
      <c r="D297" s="343">
        <f>'Office Minor'!D373</f>
        <v>4.9800000000000004</v>
      </c>
      <c r="E297" s="343">
        <f>'Office Minor'!E373</f>
        <v>0</v>
      </c>
      <c r="F297" s="343">
        <f>'Office Minor'!F373</f>
        <v>0</v>
      </c>
      <c r="G297" s="343">
        <f>'Office Minor'!G373</f>
        <v>0</v>
      </c>
      <c r="H297" s="343">
        <f>'Office Minor'!H373</f>
        <v>0</v>
      </c>
      <c r="I297" s="561"/>
      <c r="J297" s="366" t="e">
        <f t="shared" si="64"/>
        <v>#DIV/0!</v>
      </c>
      <c r="N297" s="801" t="s">
        <v>564</v>
      </c>
      <c r="O297" s="801" t="s">
        <v>563</v>
      </c>
    </row>
    <row r="298" spans="1:17" s="358" customFormat="1" ht="17.100000000000001" customHeight="1" x14ac:dyDescent="0.25">
      <c r="A298" s="339">
        <v>20</v>
      </c>
      <c r="B298" s="1000" t="s">
        <v>72</v>
      </c>
      <c r="C298" s="343">
        <f>'Office Minor'!C479</f>
        <v>9</v>
      </c>
      <c r="D298" s="343">
        <f>'Office Minor'!D479</f>
        <v>26.99</v>
      </c>
      <c r="E298" s="343">
        <f>'Office Minor'!E479</f>
        <v>0</v>
      </c>
      <c r="F298" s="343">
        <f>'Office Minor'!F479</f>
        <v>0</v>
      </c>
      <c r="G298" s="343">
        <f>'Office Minor'!G479</f>
        <v>981450</v>
      </c>
      <c r="H298" s="343">
        <f>'Office Minor'!H479</f>
        <v>15</v>
      </c>
      <c r="I298" s="561"/>
      <c r="J298" s="366"/>
      <c r="N298" s="999"/>
      <c r="O298" s="999"/>
    </row>
    <row r="299" spans="1:17" s="567" customFormat="1" ht="17.100000000000001" customHeight="1" x14ac:dyDescent="0.25">
      <c r="A299" s="949"/>
      <c r="B299" s="919" t="s">
        <v>74</v>
      </c>
      <c r="C299" s="343">
        <f>'Office Minor'!C374+'Office Minor'!C491</f>
        <v>0</v>
      </c>
      <c r="D299" s="343">
        <f>'Office Minor'!D374+'Office Minor'!D491</f>
        <v>0</v>
      </c>
      <c r="E299" s="343">
        <f>'Office Minor'!E374+'Office Minor'!E491</f>
        <v>0</v>
      </c>
      <c r="F299" s="343">
        <f>'Office Minor'!F374+'Office Minor'!F491</f>
        <v>0</v>
      </c>
      <c r="G299" s="343">
        <f>'Office Minor'!G374+'Office Minor'!G491</f>
        <v>553782397</v>
      </c>
      <c r="H299" s="343">
        <f>'Office Minor'!H374+'Office Minor'!H491</f>
        <v>0</v>
      </c>
      <c r="I299" s="562">
        <f>Distt.Major!G95</f>
        <v>346669133.10000002</v>
      </c>
      <c r="J299" s="366" t="e">
        <f t="shared" si="64"/>
        <v>#DIV/0!</v>
      </c>
      <c r="M299" s="567" t="s">
        <v>565</v>
      </c>
      <c r="N299" s="761">
        <f>'Office Minor'!G374</f>
        <v>553782397</v>
      </c>
      <c r="O299" s="761">
        <v>19592391.098999999</v>
      </c>
      <c r="P299" s="761">
        <f>N299+O299</f>
        <v>573374788.09899998</v>
      </c>
    </row>
    <row r="300" spans="1:17" s="358" customFormat="1" ht="17.100000000000001" customHeight="1" x14ac:dyDescent="0.25">
      <c r="A300" s="339"/>
      <c r="B300" s="343" t="s">
        <v>48</v>
      </c>
      <c r="C300" s="343">
        <f>'Office Minor'!C375+'Office Minor'!C492</f>
        <v>0</v>
      </c>
      <c r="D300" s="343">
        <f>'Office Minor'!D375+'Office Minor'!D492</f>
        <v>0</v>
      </c>
      <c r="E300" s="343">
        <f>'Office Minor'!E375+'Office Minor'!E492</f>
        <v>0</v>
      </c>
      <c r="F300" s="343">
        <f>'Office Minor'!F375+'Office Minor'!F492</f>
        <v>0</v>
      </c>
      <c r="G300" s="343">
        <f>'Office Minor'!G375+'Office Minor'!G492</f>
        <v>167514936.75999999</v>
      </c>
      <c r="H300" s="343">
        <f>'Office Minor'!H375+'Office Minor'!H492</f>
        <v>0</v>
      </c>
      <c r="I300" s="561"/>
      <c r="J300" s="366"/>
      <c r="M300" s="358" t="s">
        <v>566</v>
      </c>
      <c r="N300" s="761">
        <f>'Office Minor'!G375</f>
        <v>144435183</v>
      </c>
      <c r="O300" s="761">
        <f>'Office Minor'!H375</f>
        <v>0</v>
      </c>
      <c r="P300" s="366">
        <f>N300+O300</f>
        <v>144435183</v>
      </c>
    </row>
    <row r="301" spans="1:17" s="358" customFormat="1" ht="17.100000000000001" customHeight="1" x14ac:dyDescent="0.25">
      <c r="A301" s="1316" t="s">
        <v>49</v>
      </c>
      <c r="B301" s="1317"/>
      <c r="C301" s="535">
        <f>SUM(C279:C300)</f>
        <v>1147</v>
      </c>
      <c r="D301" s="535">
        <f t="shared" ref="D301:G301" si="67">SUM(D279:D300)</f>
        <v>4683.1899999999987</v>
      </c>
      <c r="E301" s="535">
        <f t="shared" si="67"/>
        <v>24162620.16</v>
      </c>
      <c r="F301" s="535">
        <f t="shared" si="67"/>
        <v>6168008010.2999992</v>
      </c>
      <c r="G301" s="535">
        <f t="shared" si="67"/>
        <v>1350666677.1900001</v>
      </c>
      <c r="H301" s="535">
        <f>SUM(H279:H300)</f>
        <v>19097</v>
      </c>
      <c r="I301" s="561"/>
      <c r="J301" s="366"/>
    </row>
    <row r="302" spans="1:17" s="358" customFormat="1" ht="17.100000000000001" customHeight="1" x14ac:dyDescent="0.25">
      <c r="A302" s="557"/>
      <c r="B302" s="557"/>
      <c r="C302" s="1321"/>
      <c r="D302" s="1321"/>
      <c r="E302" s="1321"/>
      <c r="F302" s="1321"/>
      <c r="G302" s="1321"/>
      <c r="H302" s="557"/>
      <c r="I302" s="561"/>
      <c r="J302" s="366"/>
    </row>
    <row r="303" spans="1:17" s="358" customFormat="1" ht="17.100000000000001" customHeight="1" x14ac:dyDescent="0.25">
      <c r="A303" s="1297" t="s">
        <v>254</v>
      </c>
      <c r="B303" s="1297"/>
      <c r="C303" s="1297"/>
      <c r="D303" s="1297"/>
      <c r="E303" s="1297"/>
      <c r="F303" s="1297"/>
      <c r="G303" s="1297"/>
      <c r="H303" s="1297"/>
      <c r="I303" s="561"/>
      <c r="J303" s="366"/>
    </row>
    <row r="304" spans="1:17" s="358" customFormat="1" ht="17.100000000000001" customHeight="1" x14ac:dyDescent="0.25">
      <c r="A304" s="1258" t="s">
        <v>181</v>
      </c>
      <c r="B304" s="1258" t="s">
        <v>3</v>
      </c>
      <c r="C304" s="1258" t="s">
        <v>4</v>
      </c>
      <c r="D304" s="890" t="s">
        <v>5</v>
      </c>
      <c r="E304" s="72" t="s">
        <v>6</v>
      </c>
      <c r="F304" s="889" t="s">
        <v>7</v>
      </c>
      <c r="G304" s="889" t="s">
        <v>8</v>
      </c>
      <c r="H304" s="72" t="s">
        <v>9</v>
      </c>
      <c r="I304" s="561"/>
      <c r="J304" s="366"/>
    </row>
    <row r="305" spans="1:17" s="358" customFormat="1" ht="17.100000000000001" customHeight="1" x14ac:dyDescent="0.25">
      <c r="A305" s="1259"/>
      <c r="B305" s="1259"/>
      <c r="C305" s="1259"/>
      <c r="D305" s="891" t="s">
        <v>77</v>
      </c>
      <c r="E305" s="891" t="s">
        <v>78</v>
      </c>
      <c r="F305" s="892" t="s">
        <v>79</v>
      </c>
      <c r="G305" s="892" t="s">
        <v>79</v>
      </c>
      <c r="H305" s="73" t="s">
        <v>12</v>
      </c>
      <c r="I305" s="561"/>
      <c r="J305" s="366"/>
    </row>
    <row r="306" spans="1:17" s="358" customFormat="1" ht="17.100000000000001" customHeight="1" x14ac:dyDescent="0.25">
      <c r="A306" s="339">
        <v>1</v>
      </c>
      <c r="B306" s="343" t="s">
        <v>57</v>
      </c>
      <c r="C306" s="343">
        <f>'Office Minor'!C381</f>
        <v>342</v>
      </c>
      <c r="D306" s="343">
        <f>'Office Minor'!D381</f>
        <v>715.17700000000002</v>
      </c>
      <c r="E306" s="343">
        <f>'Office Minor'!E381</f>
        <v>1247386</v>
      </c>
      <c r="F306" s="343">
        <f>'Office Minor'!F381</f>
        <v>2432402700</v>
      </c>
      <c r="G306" s="343">
        <f>'Office Minor'!G381</f>
        <v>261182722</v>
      </c>
      <c r="H306" s="343">
        <f>'Office Minor'!H381</f>
        <v>2058</v>
      </c>
      <c r="I306" s="561"/>
      <c r="J306" s="366">
        <f>F306/E306</f>
        <v>1950</v>
      </c>
      <c r="K306" s="358">
        <f>'Office Minor'!C381</f>
        <v>342</v>
      </c>
      <c r="L306" s="358">
        <f>'Office Minor'!D381</f>
        <v>715.17700000000002</v>
      </c>
      <c r="M306" s="358">
        <f>'Office Minor'!E381</f>
        <v>1247386</v>
      </c>
      <c r="N306" s="358">
        <f>'Office Minor'!F381</f>
        <v>2432402700</v>
      </c>
      <c r="O306" s="358">
        <f>'Office Minor'!G381</f>
        <v>261182722</v>
      </c>
      <c r="P306" s="358">
        <f>'Office Minor'!H381</f>
        <v>2058</v>
      </c>
    </row>
    <row r="307" spans="1:17" s="358" customFormat="1" ht="17.100000000000001" customHeight="1" x14ac:dyDescent="0.25">
      <c r="A307" s="339">
        <v>2</v>
      </c>
      <c r="B307" s="343" t="s">
        <v>58</v>
      </c>
      <c r="C307" s="343">
        <v>0</v>
      </c>
      <c r="D307" s="343">
        <v>0</v>
      </c>
      <c r="E307" s="343">
        <v>0</v>
      </c>
      <c r="F307" s="343">
        <v>0</v>
      </c>
      <c r="G307" s="343">
        <v>0</v>
      </c>
      <c r="H307" s="343">
        <v>0</v>
      </c>
      <c r="I307" s="561"/>
      <c r="J307" s="366" t="e">
        <f t="shared" ref="J307:J311" si="68">F307/E307</f>
        <v>#DIV/0!</v>
      </c>
      <c r="K307" s="456"/>
      <c r="L307" s="456"/>
      <c r="M307" s="456"/>
      <c r="N307" s="456"/>
      <c r="O307" s="456"/>
      <c r="P307" s="456"/>
    </row>
    <row r="308" spans="1:17" s="358" customFormat="1" ht="17.100000000000001" customHeight="1" x14ac:dyDescent="0.25">
      <c r="A308" s="339">
        <v>3</v>
      </c>
      <c r="B308" s="343" t="s">
        <v>62</v>
      </c>
      <c r="C308" s="343">
        <f>K311</f>
        <v>249</v>
      </c>
      <c r="D308" s="343">
        <f t="shared" ref="D308:H308" si="69">L311</f>
        <v>251.93</v>
      </c>
      <c r="E308" s="343">
        <f t="shared" si="69"/>
        <v>1308385</v>
      </c>
      <c r="F308" s="343">
        <f t="shared" si="69"/>
        <v>248593150</v>
      </c>
      <c r="G308" s="343">
        <f t="shared" si="69"/>
        <v>84060907</v>
      </c>
      <c r="H308" s="343">
        <f t="shared" si="69"/>
        <v>2970</v>
      </c>
      <c r="I308" s="561"/>
      <c r="J308" s="366">
        <f t="shared" si="68"/>
        <v>190</v>
      </c>
      <c r="K308" s="760">
        <f>K306-K307</f>
        <v>342</v>
      </c>
      <c r="L308" s="760">
        <f t="shared" ref="L308:P308" si="70">L306-L307</f>
        <v>715.17700000000002</v>
      </c>
      <c r="M308" s="760">
        <f t="shared" si="70"/>
        <v>1247386</v>
      </c>
      <c r="N308" s="760">
        <f t="shared" si="70"/>
        <v>2432402700</v>
      </c>
      <c r="O308" s="760">
        <f t="shared" si="70"/>
        <v>261182722</v>
      </c>
      <c r="P308" s="760">
        <f t="shared" si="70"/>
        <v>2058</v>
      </c>
    </row>
    <row r="309" spans="1:17" s="358" customFormat="1" ht="17.100000000000001" customHeight="1" x14ac:dyDescent="0.25">
      <c r="A309" s="339">
        <v>4</v>
      </c>
      <c r="B309" s="340" t="s">
        <v>30</v>
      </c>
      <c r="C309" s="343">
        <f>'Office Minor'!C384</f>
        <v>1</v>
      </c>
      <c r="D309" s="343">
        <f>'Office Minor'!D384</f>
        <v>0</v>
      </c>
      <c r="E309" s="343">
        <f>'Office Minor'!E384</f>
        <v>0</v>
      </c>
      <c r="F309" s="343">
        <f>'Office Minor'!F384</f>
        <v>0</v>
      </c>
      <c r="G309" s="343">
        <f>'Office Minor'!G384</f>
        <v>0</v>
      </c>
      <c r="H309" s="343">
        <f>'Office Minor'!H384</f>
        <v>0</v>
      </c>
      <c r="I309" s="561"/>
      <c r="J309" s="366" t="e">
        <f t="shared" si="68"/>
        <v>#DIV/0!</v>
      </c>
      <c r="K309" s="358">
        <f>'Office Minor'!C383</f>
        <v>249</v>
      </c>
      <c r="L309" s="358">
        <f>'Office Minor'!D383</f>
        <v>251.93</v>
      </c>
      <c r="M309" s="358">
        <f>'Office Minor'!E383</f>
        <v>1308385</v>
      </c>
      <c r="N309" s="358">
        <f>'Office Minor'!F383</f>
        <v>248593150</v>
      </c>
      <c r="O309" s="358">
        <f>'Office Minor'!G383</f>
        <v>84060907</v>
      </c>
      <c r="P309" s="358">
        <f>'Office Minor'!H383</f>
        <v>2970</v>
      </c>
    </row>
    <row r="310" spans="1:17" s="358" customFormat="1" ht="17.100000000000001" customHeight="1" x14ac:dyDescent="0.25">
      <c r="A310" s="339">
        <v>5</v>
      </c>
      <c r="B310" s="340" t="s">
        <v>31</v>
      </c>
      <c r="C310" s="343">
        <f>'Office Minor'!C385</f>
        <v>1</v>
      </c>
      <c r="D310" s="343">
        <f>'Office Minor'!D385</f>
        <v>0</v>
      </c>
      <c r="E310" s="343">
        <f>'Office Minor'!E385</f>
        <v>24.99</v>
      </c>
      <c r="F310" s="343">
        <f>'Office Minor'!F385</f>
        <v>3748.5</v>
      </c>
      <c r="G310" s="343">
        <f>'Office Minor'!G385</f>
        <v>625000</v>
      </c>
      <c r="H310" s="343">
        <f>'Office Minor'!H385</f>
        <v>5</v>
      </c>
      <c r="I310" s="561"/>
      <c r="J310" s="366">
        <f t="shared" si="68"/>
        <v>150</v>
      </c>
      <c r="K310" s="456"/>
      <c r="L310" s="456"/>
      <c r="M310" s="456"/>
      <c r="N310" s="456"/>
      <c r="O310" s="456"/>
      <c r="P310" s="456"/>
      <c r="Q310" s="456"/>
    </row>
    <row r="311" spans="1:17" s="358" customFormat="1" ht="17.100000000000001" customHeight="1" x14ac:dyDescent="0.25">
      <c r="A311" s="339">
        <v>6</v>
      </c>
      <c r="B311" s="340" t="s">
        <v>68</v>
      </c>
      <c r="C311" s="343">
        <f>'Office Minor'!C386</f>
        <v>5</v>
      </c>
      <c r="D311" s="343">
        <f>'Office Minor'!D386</f>
        <v>5</v>
      </c>
      <c r="E311" s="343">
        <f>'Office Minor'!E386</f>
        <v>15600</v>
      </c>
      <c r="F311" s="343">
        <f>'Office Minor'!F386</f>
        <v>2340000</v>
      </c>
      <c r="G311" s="343">
        <f>'Office Minor'!G386</f>
        <v>300000</v>
      </c>
      <c r="H311" s="343">
        <f>'Office Minor'!H386</f>
        <v>50</v>
      </c>
      <c r="I311" s="561" t="s">
        <v>49</v>
      </c>
      <c r="J311" s="366">
        <f t="shared" si="68"/>
        <v>150</v>
      </c>
      <c r="K311" s="760">
        <f>K309-K310</f>
        <v>249</v>
      </c>
      <c r="L311" s="760">
        <f t="shared" ref="L311:P311" si="71">L309-L310</f>
        <v>251.93</v>
      </c>
      <c r="M311" s="760">
        <f t="shared" si="71"/>
        <v>1308385</v>
      </c>
      <c r="N311" s="760">
        <f t="shared" si="71"/>
        <v>248593150</v>
      </c>
      <c r="O311" s="760">
        <f t="shared" si="71"/>
        <v>84060907</v>
      </c>
      <c r="P311" s="760">
        <f t="shared" si="71"/>
        <v>2970</v>
      </c>
    </row>
    <row r="312" spans="1:17" s="358" customFormat="1" ht="17.100000000000001" customHeight="1" x14ac:dyDescent="0.25">
      <c r="A312" s="339">
        <v>7</v>
      </c>
      <c r="B312" s="340" t="s">
        <v>64</v>
      </c>
      <c r="C312" s="343">
        <f>'Office Minor'!C387</f>
        <v>0</v>
      </c>
      <c r="D312" s="343">
        <f>'Office Minor'!D387</f>
        <v>0</v>
      </c>
      <c r="E312" s="343">
        <f>'Office Minor'!E387</f>
        <v>65577136</v>
      </c>
      <c r="F312" s="343">
        <f>'Office Minor'!F387</f>
        <v>1639428400</v>
      </c>
      <c r="G312" s="343">
        <f>'Office Minor'!G387</f>
        <v>47919218</v>
      </c>
      <c r="H312" s="343">
        <f>'Office Minor'!H387</f>
        <v>1255</v>
      </c>
      <c r="I312" s="561"/>
      <c r="J312" s="366"/>
      <c r="K312" s="760"/>
      <c r="L312" s="760"/>
      <c r="M312" s="760"/>
      <c r="N312" s="760"/>
      <c r="O312" s="760"/>
      <c r="P312" s="760"/>
    </row>
    <row r="313" spans="1:17" s="358" customFormat="1" ht="17.100000000000001" customHeight="1" x14ac:dyDescent="0.25">
      <c r="A313" s="339"/>
      <c r="B313" s="343" t="s">
        <v>74</v>
      </c>
      <c r="C313" s="343"/>
      <c r="D313" s="343"/>
      <c r="E313" s="343"/>
      <c r="F313" s="343"/>
      <c r="G313" s="738">
        <f>'Office Minor'!G388</f>
        <v>26862589</v>
      </c>
      <c r="H313" s="343"/>
      <c r="I313" s="561"/>
      <c r="J313" s="366"/>
      <c r="K313" s="358">
        <f>'Office Minor'!C382</f>
        <v>2</v>
      </c>
      <c r="L313" s="358">
        <f>'Office Minor'!D382</f>
        <v>9066.58</v>
      </c>
      <c r="M313" s="358">
        <f>'Office Minor'!E382</f>
        <v>353273</v>
      </c>
      <c r="N313" s="358">
        <f>'Office Minor'!F382</f>
        <v>88318250</v>
      </c>
      <c r="O313" s="358">
        <f>'Office Minor'!G382</f>
        <v>31794570</v>
      </c>
      <c r="P313" s="358">
        <f>'Office Minor'!H382</f>
        <v>905</v>
      </c>
    </row>
    <row r="314" spans="1:17" s="358" customFormat="1" ht="17.100000000000001" customHeight="1" x14ac:dyDescent="0.25">
      <c r="A314" s="339"/>
      <c r="B314" s="343" t="s">
        <v>48</v>
      </c>
      <c r="C314" s="343"/>
      <c r="D314" s="343"/>
      <c r="E314" s="343"/>
      <c r="F314" s="343"/>
      <c r="G314" s="738">
        <f>'Office Minor'!G389</f>
        <v>0</v>
      </c>
      <c r="H314" s="343"/>
      <c r="I314" s="561">
        <f>G330</f>
        <v>613949000</v>
      </c>
      <c r="J314" s="366"/>
    </row>
    <row r="315" spans="1:17" s="358" customFormat="1" ht="17.100000000000001" customHeight="1" x14ac:dyDescent="0.25">
      <c r="A315" s="1262" t="s">
        <v>49</v>
      </c>
      <c r="B315" s="1263"/>
      <c r="C315" s="533">
        <f>SUM(C306:C314)</f>
        <v>598</v>
      </c>
      <c r="D315" s="533">
        <f t="shared" ref="D315:H315" si="72">SUM(D306:D314)</f>
        <v>972.10699999999997</v>
      </c>
      <c r="E315" s="533">
        <f t="shared" si="72"/>
        <v>68148531.989999995</v>
      </c>
      <c r="F315" s="533">
        <f t="shared" si="72"/>
        <v>4322767998.5</v>
      </c>
      <c r="G315" s="533">
        <f t="shared" si="72"/>
        <v>420950436</v>
      </c>
      <c r="H315" s="533">
        <f t="shared" si="72"/>
        <v>6338</v>
      </c>
      <c r="I315" s="561"/>
      <c r="J315" s="366"/>
      <c r="K315" s="760">
        <f>K313-K314</f>
        <v>2</v>
      </c>
      <c r="L315" s="760">
        <f t="shared" ref="L315:P315" si="73">L313-L314</f>
        <v>9066.58</v>
      </c>
      <c r="M315" s="760">
        <f t="shared" si="73"/>
        <v>353273</v>
      </c>
      <c r="N315" s="760">
        <f t="shared" si="73"/>
        <v>88318250</v>
      </c>
      <c r="O315" s="760">
        <f t="shared" si="73"/>
        <v>31794570</v>
      </c>
      <c r="P315" s="760">
        <f t="shared" si="73"/>
        <v>905</v>
      </c>
    </row>
    <row r="316" spans="1:17" s="358" customFormat="1" ht="17.100000000000001" customHeight="1" x14ac:dyDescent="0.25">
      <c r="A316" s="557"/>
      <c r="B316" s="557"/>
      <c r="C316" s="1320"/>
      <c r="D316" s="1321"/>
      <c r="E316" s="1321"/>
      <c r="F316" s="1321"/>
      <c r="G316" s="1321"/>
      <c r="H316" s="557"/>
      <c r="I316" s="561"/>
      <c r="J316" s="366"/>
    </row>
    <row r="317" spans="1:17" s="358" customFormat="1" ht="17.100000000000001" customHeight="1" x14ac:dyDescent="0.25">
      <c r="A317" s="1297" t="s">
        <v>285</v>
      </c>
      <c r="B317" s="1297"/>
      <c r="C317" s="1297"/>
      <c r="D317" s="1297"/>
      <c r="E317" s="1297"/>
      <c r="F317" s="1297"/>
      <c r="G317" s="1297"/>
      <c r="H317" s="1297"/>
      <c r="I317" s="561"/>
      <c r="J317" s="366"/>
    </row>
    <row r="318" spans="1:17" s="358" customFormat="1" ht="17.100000000000001" customHeight="1" x14ac:dyDescent="0.25">
      <c r="A318" s="1258" t="s">
        <v>181</v>
      </c>
      <c r="B318" s="1258" t="s">
        <v>3</v>
      </c>
      <c r="C318" s="1258" t="s">
        <v>4</v>
      </c>
      <c r="D318" s="890" t="s">
        <v>5</v>
      </c>
      <c r="E318" s="72" t="s">
        <v>6</v>
      </c>
      <c r="F318" s="889" t="s">
        <v>7</v>
      </c>
      <c r="G318" s="889" t="s">
        <v>8</v>
      </c>
      <c r="H318" s="72" t="s">
        <v>9</v>
      </c>
      <c r="I318" s="561"/>
      <c r="J318" s="366"/>
    </row>
    <row r="319" spans="1:17" s="358" customFormat="1" ht="17.100000000000001" customHeight="1" x14ac:dyDescent="0.25">
      <c r="A319" s="1259"/>
      <c r="B319" s="1259"/>
      <c r="C319" s="1259"/>
      <c r="D319" s="891" t="s">
        <v>77</v>
      </c>
      <c r="E319" s="891" t="s">
        <v>78</v>
      </c>
      <c r="F319" s="892" t="s">
        <v>79</v>
      </c>
      <c r="G319" s="892" t="s">
        <v>79</v>
      </c>
      <c r="H319" s="73" t="s">
        <v>12</v>
      </c>
      <c r="I319" s="561"/>
      <c r="J319" s="366"/>
      <c r="Q319" s="358">
        <f>G315</f>
        <v>420950436</v>
      </c>
    </row>
    <row r="320" spans="1:17" s="358" customFormat="1" ht="17.100000000000001" customHeight="1" x14ac:dyDescent="0.25">
      <c r="A320" s="949">
        <v>1</v>
      </c>
      <c r="B320" s="343" t="s">
        <v>70</v>
      </c>
      <c r="C320" s="966">
        <f>'Office Minor'!C395</f>
        <v>34</v>
      </c>
      <c r="D320" s="966">
        <f>'Office Minor'!D395</f>
        <v>73.25</v>
      </c>
      <c r="E320" s="966">
        <f>'Office Minor'!E395</f>
        <v>3707.86</v>
      </c>
      <c r="F320" s="966">
        <f>'Office Minor'!F395</f>
        <v>3040445</v>
      </c>
      <c r="G320" s="966">
        <f>'Office Minor'!G395</f>
        <v>462000</v>
      </c>
      <c r="H320" s="966">
        <f>'Office Minor'!H395</f>
        <v>15</v>
      </c>
      <c r="I320" s="561"/>
      <c r="J320" s="366">
        <f>F320/E320</f>
        <v>819.99994606053087</v>
      </c>
    </row>
    <row r="321" spans="1:10" s="358" customFormat="1" ht="17.100000000000001" customHeight="1" x14ac:dyDescent="0.25">
      <c r="A321" s="949">
        <v>2</v>
      </c>
      <c r="B321" s="343" t="s">
        <v>62</v>
      </c>
      <c r="C321" s="966">
        <f>'Office Minor'!C396</f>
        <v>36</v>
      </c>
      <c r="D321" s="966">
        <f>'Office Minor'!D396</f>
        <v>39.1</v>
      </c>
      <c r="E321" s="966">
        <f>'Office Minor'!E396</f>
        <v>1161614.27</v>
      </c>
      <c r="F321" s="966">
        <f>'Office Minor'!F396</f>
        <v>226514783</v>
      </c>
      <c r="G321" s="966">
        <f>'Office Minor'!G396</f>
        <v>44422000</v>
      </c>
      <c r="H321" s="966">
        <f>'Office Minor'!H396</f>
        <v>97</v>
      </c>
      <c r="I321" s="561"/>
      <c r="J321" s="366">
        <f t="shared" ref="J321:J327" si="74">F321/E321</f>
        <v>195.00000030130482</v>
      </c>
    </row>
    <row r="322" spans="1:10" s="358" customFormat="1" ht="17.100000000000001" customHeight="1" x14ac:dyDescent="0.25">
      <c r="A322" s="949">
        <v>3</v>
      </c>
      <c r="B322" s="343" t="s">
        <v>197</v>
      </c>
      <c r="C322" s="966">
        <f>'Office Minor'!C397</f>
        <v>12</v>
      </c>
      <c r="D322" s="966">
        <f>'Office Minor'!D397</f>
        <v>13.07</v>
      </c>
      <c r="E322" s="966">
        <f>'Office Minor'!E397</f>
        <v>6777.9</v>
      </c>
      <c r="F322" s="966">
        <f>'Office Minor'!F397</f>
        <v>5490099</v>
      </c>
      <c r="G322" s="966">
        <f>'Office Minor'!G397</f>
        <v>1763000</v>
      </c>
      <c r="H322" s="966">
        <f>'Office Minor'!H397</f>
        <v>10</v>
      </c>
      <c r="I322" s="561"/>
      <c r="J322" s="366">
        <f t="shared" si="74"/>
        <v>810</v>
      </c>
    </row>
    <row r="323" spans="1:10" s="358" customFormat="1" ht="17.100000000000001" customHeight="1" x14ac:dyDescent="0.25">
      <c r="A323" s="949">
        <v>4</v>
      </c>
      <c r="B323" s="343" t="s">
        <v>60</v>
      </c>
      <c r="C323" s="966">
        <f>'Office Minor'!C398</f>
        <v>69</v>
      </c>
      <c r="D323" s="966">
        <f>'Office Minor'!D398</f>
        <v>265.26</v>
      </c>
      <c r="E323" s="966">
        <f>'Office Minor'!E398</f>
        <v>1603721.94</v>
      </c>
      <c r="F323" s="966">
        <f>'Office Minor'!F398</f>
        <v>1924466328</v>
      </c>
      <c r="G323" s="966">
        <f>'Office Minor'!G398</f>
        <v>431242000</v>
      </c>
      <c r="H323" s="966">
        <f>'Office Minor'!H398</f>
        <v>758</v>
      </c>
      <c r="I323" s="561"/>
      <c r="J323" s="366">
        <f t="shared" si="74"/>
        <v>1200</v>
      </c>
    </row>
    <row r="324" spans="1:10" s="358" customFormat="1" ht="17.100000000000001" customHeight="1" x14ac:dyDescent="0.25">
      <c r="A324" s="949">
        <v>5</v>
      </c>
      <c r="B324" s="343" t="s">
        <v>59</v>
      </c>
      <c r="C324" s="966">
        <f>'Office Minor'!C399</f>
        <v>1</v>
      </c>
      <c r="D324" s="966">
        <f>'Office Minor'!D399</f>
        <v>1</v>
      </c>
      <c r="E324" s="966">
        <f>'Office Minor'!E399</f>
        <v>0</v>
      </c>
      <c r="F324" s="966">
        <f>'Office Minor'!F399</f>
        <v>0</v>
      </c>
      <c r="G324" s="966">
        <f>'Office Minor'!G399</f>
        <v>0</v>
      </c>
      <c r="H324" s="966">
        <f>'Office Minor'!H399</f>
        <v>0</v>
      </c>
      <c r="I324" s="561"/>
      <c r="J324" s="366" t="e">
        <f t="shared" si="74"/>
        <v>#DIV/0!</v>
      </c>
    </row>
    <row r="325" spans="1:10" s="358" customFormat="1" ht="17.100000000000001" customHeight="1" x14ac:dyDescent="0.25">
      <c r="A325" s="949">
        <v>6</v>
      </c>
      <c r="B325" s="343" t="s">
        <v>58</v>
      </c>
      <c r="C325" s="966">
        <f>'Office Minor'!C400</f>
        <v>2</v>
      </c>
      <c r="D325" s="966">
        <f>'Office Minor'!D400</f>
        <v>2874.9</v>
      </c>
      <c r="E325" s="966">
        <f>'Office Minor'!E400</f>
        <v>19869.05</v>
      </c>
      <c r="F325" s="966">
        <f>'Office Minor'!F400</f>
        <v>4967263</v>
      </c>
      <c r="G325" s="966">
        <f>'Office Minor'!G400</f>
        <v>6074000</v>
      </c>
      <c r="H325" s="966">
        <f>'Office Minor'!H400</f>
        <v>6</v>
      </c>
      <c r="I325" s="561"/>
      <c r="J325" s="366">
        <f t="shared" si="74"/>
        <v>250.00002516476633</v>
      </c>
    </row>
    <row r="326" spans="1:10" s="358" customFormat="1" ht="17.100000000000001" customHeight="1" x14ac:dyDescent="0.25">
      <c r="A326" s="949">
        <v>7</v>
      </c>
      <c r="B326" s="343" t="s">
        <v>193</v>
      </c>
      <c r="C326" s="966">
        <f>'Office Minor'!C401</f>
        <v>0</v>
      </c>
      <c r="D326" s="966">
        <f>'Office Minor'!D401</f>
        <v>0</v>
      </c>
      <c r="E326" s="966">
        <f>'Office Minor'!E401</f>
        <v>40354</v>
      </c>
      <c r="F326" s="966">
        <f>'Office Minor'!F401</f>
        <v>4035400</v>
      </c>
      <c r="G326" s="966">
        <f>'Office Minor'!G401</f>
        <v>1291000</v>
      </c>
      <c r="H326" s="966">
        <f>'Office Minor'!H401</f>
        <v>10</v>
      </c>
      <c r="I326" s="561"/>
      <c r="J326" s="366">
        <f t="shared" si="74"/>
        <v>100</v>
      </c>
    </row>
    <row r="327" spans="1:10" s="358" customFormat="1" ht="17.100000000000001" customHeight="1" x14ac:dyDescent="0.25">
      <c r="A327" s="949">
        <v>8</v>
      </c>
      <c r="B327" s="343" t="s">
        <v>198</v>
      </c>
      <c r="C327" s="966">
        <f>'Office Minor'!C402</f>
        <v>0</v>
      </c>
      <c r="D327" s="966">
        <f>'Office Minor'!D402</f>
        <v>0</v>
      </c>
      <c r="E327" s="966">
        <f>'Office Minor'!E402</f>
        <v>906102</v>
      </c>
      <c r="F327" s="966">
        <f>'Office Minor'!F402</f>
        <v>22652550</v>
      </c>
      <c r="G327" s="966">
        <f>'Office Minor'!G402</f>
        <v>5436000</v>
      </c>
      <c r="H327" s="966">
        <f>'Office Minor'!H402</f>
        <v>75</v>
      </c>
      <c r="I327" s="561"/>
      <c r="J327" s="366">
        <f t="shared" si="74"/>
        <v>25</v>
      </c>
    </row>
    <row r="328" spans="1:10" s="358" customFormat="1" ht="17.100000000000001" customHeight="1" x14ac:dyDescent="0.25">
      <c r="A328" s="949"/>
      <c r="B328" s="343" t="s">
        <v>74</v>
      </c>
      <c r="C328" s="966"/>
      <c r="D328" s="966"/>
      <c r="E328" s="966"/>
      <c r="F328" s="966"/>
      <c r="G328" s="966">
        <f>'Office Minor'!G403</f>
        <v>55439000</v>
      </c>
      <c r="H328" s="966"/>
      <c r="I328" s="561"/>
      <c r="J328" s="366"/>
    </row>
    <row r="329" spans="1:10" s="358" customFormat="1" ht="17.100000000000001" customHeight="1" x14ac:dyDescent="0.25">
      <c r="A329" s="949"/>
      <c r="B329" s="343" t="s">
        <v>48</v>
      </c>
      <c r="C329" s="966"/>
      <c r="D329" s="966"/>
      <c r="E329" s="966"/>
      <c r="F329" s="966"/>
      <c r="G329" s="966">
        <f>'Office Minor'!G404</f>
        <v>67820000</v>
      </c>
      <c r="H329" s="966"/>
      <c r="I329" s="561"/>
      <c r="J329" s="366"/>
    </row>
    <row r="330" spans="1:10" s="358" customFormat="1" ht="17.100000000000001" customHeight="1" x14ac:dyDescent="0.25">
      <c r="A330" s="1262" t="s">
        <v>49</v>
      </c>
      <c r="B330" s="1263"/>
      <c r="C330" s="533">
        <f t="shared" ref="C330:H330" si="75">SUM(C320:C329)</f>
        <v>154</v>
      </c>
      <c r="D330" s="533">
        <f t="shared" si="75"/>
        <v>3266.58</v>
      </c>
      <c r="E330" s="533">
        <f t="shared" si="75"/>
        <v>3742147.0199999996</v>
      </c>
      <c r="F330" s="533">
        <f t="shared" si="75"/>
        <v>2191166868</v>
      </c>
      <c r="G330" s="533">
        <f t="shared" si="75"/>
        <v>613949000</v>
      </c>
      <c r="H330" s="533">
        <f t="shared" si="75"/>
        <v>971</v>
      </c>
      <c r="I330" s="561"/>
      <c r="J330" s="366"/>
    </row>
    <row r="331" spans="1:10" s="358" customFormat="1" ht="17.100000000000001" customHeight="1" x14ac:dyDescent="0.25">
      <c r="A331" s="557"/>
      <c r="B331" s="557"/>
      <c r="C331" s="557"/>
      <c r="D331" s="557"/>
      <c r="E331" s="557"/>
      <c r="F331" s="557"/>
      <c r="G331" s="557"/>
      <c r="H331" s="557"/>
      <c r="I331" s="561"/>
      <c r="J331" s="366"/>
    </row>
    <row r="332" spans="1:10" s="358" customFormat="1" ht="17.100000000000001" customHeight="1" x14ac:dyDescent="0.25">
      <c r="A332" s="1297" t="s">
        <v>255</v>
      </c>
      <c r="B332" s="1297"/>
      <c r="C332" s="1297"/>
      <c r="D332" s="1297"/>
      <c r="E332" s="1297"/>
      <c r="F332" s="1297"/>
      <c r="G332" s="1297"/>
      <c r="H332" s="1297"/>
      <c r="I332" s="561"/>
      <c r="J332" s="366"/>
    </row>
    <row r="333" spans="1:10" s="358" customFormat="1" ht="17.100000000000001" customHeight="1" x14ac:dyDescent="0.25">
      <c r="A333" s="1258" t="s">
        <v>181</v>
      </c>
      <c r="B333" s="1258" t="s">
        <v>3</v>
      </c>
      <c r="C333" s="1258" t="s">
        <v>4</v>
      </c>
      <c r="D333" s="890" t="s">
        <v>5</v>
      </c>
      <c r="E333" s="72" t="s">
        <v>6</v>
      </c>
      <c r="F333" s="889" t="s">
        <v>7</v>
      </c>
      <c r="G333" s="889" t="s">
        <v>8</v>
      </c>
      <c r="H333" s="72" t="s">
        <v>9</v>
      </c>
      <c r="I333" s="562">
        <f>G349+Distt.Major!G116</f>
        <v>1051048300</v>
      </c>
      <c r="J333" s="366"/>
    </row>
    <row r="334" spans="1:10" s="358" customFormat="1" ht="17.100000000000001" customHeight="1" x14ac:dyDescent="0.25">
      <c r="A334" s="1259"/>
      <c r="B334" s="1259"/>
      <c r="C334" s="1259"/>
      <c r="D334" s="891" t="s">
        <v>77</v>
      </c>
      <c r="E334" s="891" t="s">
        <v>78</v>
      </c>
      <c r="F334" s="892" t="s">
        <v>79</v>
      </c>
      <c r="G334" s="892" t="s">
        <v>79</v>
      </c>
      <c r="H334" s="73" t="s">
        <v>12</v>
      </c>
      <c r="I334" s="561"/>
      <c r="J334" s="366"/>
    </row>
    <row r="335" spans="1:10" s="358" customFormat="1" ht="17.100000000000001" customHeight="1" x14ac:dyDescent="0.25">
      <c r="A335" s="949">
        <v>1</v>
      </c>
      <c r="B335" s="343" t="s">
        <v>59</v>
      </c>
      <c r="C335" s="339">
        <f>'Office Minor'!C410</f>
        <v>1</v>
      </c>
      <c r="D335" s="339">
        <f>'Office Minor'!D410</f>
        <v>4.83</v>
      </c>
      <c r="E335" s="339">
        <f>'Office Minor'!E410</f>
        <v>1305</v>
      </c>
      <c r="F335" s="339">
        <f>'Office Minor'!F410</f>
        <v>456750</v>
      </c>
      <c r="G335" s="339">
        <f>'Office Minor'!G410</f>
        <v>212000</v>
      </c>
      <c r="H335" s="339">
        <f>'Office Minor'!H410</f>
        <v>4</v>
      </c>
      <c r="I335" s="561"/>
      <c r="J335" s="366">
        <f>F335/E335</f>
        <v>350</v>
      </c>
    </row>
    <row r="336" spans="1:10" s="358" customFormat="1" ht="17.100000000000001" customHeight="1" x14ac:dyDescent="0.25">
      <c r="A336" s="949">
        <v>2</v>
      </c>
      <c r="B336" s="343" t="s">
        <v>61</v>
      </c>
      <c r="C336" s="339">
        <f>'Office Minor'!C411</f>
        <v>9</v>
      </c>
      <c r="D336" s="339">
        <f>'Office Minor'!D411</f>
        <v>21.481999999999999</v>
      </c>
      <c r="E336" s="339">
        <f>'Office Minor'!E411</f>
        <v>1323</v>
      </c>
      <c r="F336" s="339">
        <f>'Office Minor'!F411</f>
        <v>2447550</v>
      </c>
      <c r="G336" s="339">
        <f>'Office Minor'!G411</f>
        <v>597000</v>
      </c>
      <c r="H336" s="339">
        <f>'Office Minor'!H411</f>
        <v>21</v>
      </c>
      <c r="I336" s="561"/>
      <c r="J336" s="366">
        <f t="shared" ref="J336:J346" si="76">F336/E336</f>
        <v>1850</v>
      </c>
    </row>
    <row r="337" spans="1:10" s="358" customFormat="1" ht="17.100000000000001" customHeight="1" x14ac:dyDescent="0.25">
      <c r="A337" s="949">
        <v>3</v>
      </c>
      <c r="B337" s="343" t="s">
        <v>57</v>
      </c>
      <c r="C337" s="339">
        <f>'Office Minor'!C412</f>
        <v>26</v>
      </c>
      <c r="D337" s="339">
        <f>'Office Minor'!D412</f>
        <v>100.483</v>
      </c>
      <c r="E337" s="339">
        <f>'Office Minor'!E412</f>
        <v>22996</v>
      </c>
      <c r="F337" s="339">
        <f>'Office Minor'!F412</f>
        <v>49441400</v>
      </c>
      <c r="G337" s="339">
        <f>'Office Minor'!G412</f>
        <v>7675000</v>
      </c>
      <c r="H337" s="339">
        <f>'Office Minor'!H412</f>
        <v>68</v>
      </c>
      <c r="I337" s="561"/>
      <c r="J337" s="366">
        <f t="shared" si="76"/>
        <v>2150</v>
      </c>
    </row>
    <row r="338" spans="1:10" s="358" customFormat="1" ht="17.100000000000001" customHeight="1" x14ac:dyDescent="0.25">
      <c r="A338" s="949">
        <v>4</v>
      </c>
      <c r="B338" s="343" t="s">
        <v>67</v>
      </c>
      <c r="C338" s="339">
        <f>'Office Minor'!C413</f>
        <v>11</v>
      </c>
      <c r="D338" s="339">
        <f>'Office Minor'!D413</f>
        <v>14.914</v>
      </c>
      <c r="E338" s="339">
        <f>'Office Minor'!E413</f>
        <v>195144</v>
      </c>
      <c r="F338" s="339">
        <f>'Office Minor'!F413</f>
        <v>48786000</v>
      </c>
      <c r="G338" s="339">
        <f>'Office Minor'!G413</f>
        <v>4868000</v>
      </c>
      <c r="H338" s="339">
        <f>'Office Minor'!H413</f>
        <v>24</v>
      </c>
      <c r="I338" s="561"/>
      <c r="J338" s="366">
        <f t="shared" si="76"/>
        <v>250</v>
      </c>
    </row>
    <row r="339" spans="1:10" s="358" customFormat="1" ht="17.100000000000001" customHeight="1" x14ac:dyDescent="0.25">
      <c r="A339" s="949">
        <v>5</v>
      </c>
      <c r="B339" s="343" t="s">
        <v>62</v>
      </c>
      <c r="C339" s="339">
        <f>'Office Minor'!C414</f>
        <v>341</v>
      </c>
      <c r="D339" s="339">
        <f>'Office Minor'!D414</f>
        <v>452.28</v>
      </c>
      <c r="E339" s="339">
        <f>'Office Minor'!E414</f>
        <v>13617171</v>
      </c>
      <c r="F339" s="339">
        <f>'Office Minor'!F414</f>
        <v>2655348345</v>
      </c>
      <c r="G339" s="339">
        <f>'Office Minor'!G414</f>
        <v>588245000</v>
      </c>
      <c r="H339" s="339">
        <f>'Office Minor'!H414</f>
        <v>3675</v>
      </c>
      <c r="I339" s="561"/>
      <c r="J339" s="366">
        <f t="shared" si="76"/>
        <v>195</v>
      </c>
    </row>
    <row r="340" spans="1:10" s="358" customFormat="1" ht="17.100000000000001" customHeight="1" x14ac:dyDescent="0.25">
      <c r="A340" s="949">
        <v>6</v>
      </c>
      <c r="B340" s="343" t="s">
        <v>58</v>
      </c>
      <c r="C340" s="339">
        <f>'Office Minor'!C415</f>
        <v>1</v>
      </c>
      <c r="D340" s="339">
        <f>'Office Minor'!D415</f>
        <v>0</v>
      </c>
      <c r="E340" s="339">
        <f>'Office Minor'!E415</f>
        <v>77211.111099999995</v>
      </c>
      <c r="F340" s="339">
        <f>'Office Minor'!F415</f>
        <v>22391222.218999997</v>
      </c>
      <c r="G340" s="339">
        <f>'Office Minor'!G415</f>
        <v>13898000</v>
      </c>
      <c r="H340" s="339">
        <f>'Office Minor'!H415</f>
        <v>18</v>
      </c>
      <c r="I340" s="561"/>
      <c r="J340" s="366">
        <f t="shared" si="76"/>
        <v>290</v>
      </c>
    </row>
    <row r="341" spans="1:10" s="358" customFormat="1" ht="17.100000000000001" customHeight="1" x14ac:dyDescent="0.25">
      <c r="A341" s="949">
        <v>7</v>
      </c>
      <c r="B341" s="343" t="s">
        <v>53</v>
      </c>
      <c r="C341" s="339">
        <f>'Office Minor'!C416</f>
        <v>0</v>
      </c>
      <c r="D341" s="339">
        <f>'Office Minor'!D416</f>
        <v>0</v>
      </c>
      <c r="E341" s="339">
        <f>'Office Minor'!E416</f>
        <v>717906.25</v>
      </c>
      <c r="F341" s="339">
        <f>'Office Minor'!F416</f>
        <v>157939375</v>
      </c>
      <c r="G341" s="339">
        <f>'Office Minor'!G416</f>
        <v>22973000</v>
      </c>
      <c r="H341" s="339">
        <f>'Office Minor'!H416</f>
        <v>0</v>
      </c>
      <c r="I341" s="561"/>
      <c r="J341" s="366">
        <f t="shared" si="76"/>
        <v>220</v>
      </c>
    </row>
    <row r="342" spans="1:10" s="358" customFormat="1" ht="17.100000000000001" customHeight="1" x14ac:dyDescent="0.25">
      <c r="A342" s="949">
        <v>8</v>
      </c>
      <c r="B342" s="343" t="s">
        <v>199</v>
      </c>
      <c r="C342" s="339">
        <f>'Office Minor'!C417</f>
        <v>1</v>
      </c>
      <c r="D342" s="339">
        <f>'Office Minor'!D417</f>
        <v>1</v>
      </c>
      <c r="E342" s="339">
        <f>'Office Minor'!E417</f>
        <v>0</v>
      </c>
      <c r="F342" s="339">
        <f>'Office Minor'!F417</f>
        <v>0</v>
      </c>
      <c r="G342" s="339">
        <f>'Office Minor'!G417</f>
        <v>0</v>
      </c>
      <c r="H342" s="339">
        <f>'Office Minor'!H417</f>
        <v>0</v>
      </c>
      <c r="I342" s="561"/>
      <c r="J342" s="366" t="e">
        <f t="shared" si="76"/>
        <v>#DIV/0!</v>
      </c>
    </row>
    <row r="343" spans="1:10" s="358" customFormat="1" ht="17.100000000000001" customHeight="1" x14ac:dyDescent="0.25">
      <c r="A343" s="949">
        <v>9</v>
      </c>
      <c r="B343" s="344" t="s">
        <v>24</v>
      </c>
      <c r="C343" s="339">
        <f>'Office Minor'!C418</f>
        <v>4</v>
      </c>
      <c r="D343" s="339">
        <f>'Office Minor'!D418</f>
        <v>19.887499999999999</v>
      </c>
      <c r="E343" s="339">
        <f>'Office Minor'!E418</f>
        <v>357</v>
      </c>
      <c r="F343" s="339">
        <f>'Office Minor'!F418</f>
        <v>303450</v>
      </c>
      <c r="G343" s="339">
        <f>'Office Minor'!G418</f>
        <v>2308000</v>
      </c>
      <c r="H343" s="339">
        <f>'Office Minor'!H418</f>
        <v>11</v>
      </c>
      <c r="I343" s="561"/>
      <c r="J343" s="366">
        <f t="shared" si="76"/>
        <v>850</v>
      </c>
    </row>
    <row r="344" spans="1:10" s="358" customFormat="1" ht="17.100000000000001" customHeight="1" x14ac:dyDescent="0.25">
      <c r="A344" s="949">
        <v>10</v>
      </c>
      <c r="B344" s="344" t="s">
        <v>167</v>
      </c>
      <c r="C344" s="339">
        <f>'Office Minor'!C419</f>
        <v>20</v>
      </c>
      <c r="D344" s="339">
        <f>'Office Minor'!D419</f>
        <v>90.198700000000002</v>
      </c>
      <c r="E344" s="339">
        <f>'Office Minor'!E419</f>
        <v>8138</v>
      </c>
      <c r="F344" s="339">
        <f>'Office Minor'!F419</f>
        <v>4882800</v>
      </c>
      <c r="G344" s="339">
        <f>'Office Minor'!G419</f>
        <v>2419000</v>
      </c>
      <c r="H344" s="339">
        <f>'Office Minor'!H419</f>
        <v>38</v>
      </c>
      <c r="I344" s="568"/>
      <c r="J344" s="366">
        <f t="shared" si="76"/>
        <v>600</v>
      </c>
    </row>
    <row r="345" spans="1:10" s="358" customFormat="1" ht="17.100000000000001" customHeight="1" x14ac:dyDescent="0.25">
      <c r="A345" s="949">
        <v>11</v>
      </c>
      <c r="B345" s="344" t="s">
        <v>45</v>
      </c>
      <c r="C345" s="339">
        <f>'Office Minor'!C420</f>
        <v>3</v>
      </c>
      <c r="D345" s="339">
        <f>'Office Minor'!D420</f>
        <v>132.81</v>
      </c>
      <c r="E345" s="339">
        <f>'Office Minor'!E420</f>
        <v>0</v>
      </c>
      <c r="F345" s="339">
        <f>'Office Minor'!F420</f>
        <v>0</v>
      </c>
      <c r="G345" s="339">
        <f>'Office Minor'!G420</f>
        <v>0</v>
      </c>
      <c r="H345" s="339">
        <f>'Office Minor'!H420</f>
        <v>0</v>
      </c>
      <c r="I345" s="568"/>
      <c r="J345" s="366" t="e">
        <f t="shared" si="76"/>
        <v>#DIV/0!</v>
      </c>
    </row>
    <row r="346" spans="1:10" s="358" customFormat="1" ht="17.100000000000001" customHeight="1" x14ac:dyDescent="0.25">
      <c r="A346" s="949">
        <v>12</v>
      </c>
      <c r="B346" s="344" t="s">
        <v>168</v>
      </c>
      <c r="C346" s="339">
        <f>'Office Minor'!C421</f>
        <v>2</v>
      </c>
      <c r="D346" s="339">
        <f>'Office Minor'!D421</f>
        <v>54.987299999999998</v>
      </c>
      <c r="E346" s="339">
        <f>'Office Minor'!E421</f>
        <v>0</v>
      </c>
      <c r="F346" s="339">
        <f>'Office Minor'!F421</f>
        <v>0</v>
      </c>
      <c r="G346" s="339">
        <f>'Office Minor'!G421</f>
        <v>55000</v>
      </c>
      <c r="H346" s="339">
        <f>'Office Minor'!H421</f>
        <v>0</v>
      </c>
      <c r="I346" s="568"/>
      <c r="J346" s="366" t="e">
        <f t="shared" si="76"/>
        <v>#DIV/0!</v>
      </c>
    </row>
    <row r="347" spans="1:10" s="358" customFormat="1" ht="17.100000000000001" customHeight="1" x14ac:dyDescent="0.25">
      <c r="A347" s="949"/>
      <c r="B347" s="343" t="s">
        <v>74</v>
      </c>
      <c r="C347" s="339"/>
      <c r="D347" s="339"/>
      <c r="E347" s="339"/>
      <c r="F347" s="339"/>
      <c r="G347" s="339">
        <f>'Office Minor'!G422</f>
        <v>2351000</v>
      </c>
      <c r="H347" s="339"/>
      <c r="I347" s="568"/>
      <c r="J347" s="366"/>
    </row>
    <row r="348" spans="1:10" s="358" customFormat="1" ht="17.100000000000001" customHeight="1" x14ac:dyDescent="0.25">
      <c r="A348" s="949"/>
      <c r="B348" s="343" t="s">
        <v>48</v>
      </c>
      <c r="C348" s="339"/>
      <c r="D348" s="339"/>
      <c r="E348" s="339"/>
      <c r="F348" s="339"/>
      <c r="G348" s="339">
        <f>'Office Minor'!G423</f>
        <v>10449300</v>
      </c>
      <c r="H348" s="339"/>
      <c r="I348" s="568"/>
      <c r="J348" s="366"/>
    </row>
    <row r="349" spans="1:10" s="358" customFormat="1" ht="17.100000000000001" customHeight="1" x14ac:dyDescent="0.25">
      <c r="A349" s="1262" t="s">
        <v>49</v>
      </c>
      <c r="B349" s="1263"/>
      <c r="C349" s="533">
        <f t="shared" ref="C349:H349" si="77">SUM(C335:C348)</f>
        <v>419</v>
      </c>
      <c r="D349" s="533">
        <f t="shared" si="77"/>
        <v>892.87250000000017</v>
      </c>
      <c r="E349" s="533">
        <f t="shared" si="77"/>
        <v>14641551.361099999</v>
      </c>
      <c r="F349" s="533">
        <f t="shared" si="77"/>
        <v>2941996892.2189999</v>
      </c>
      <c r="G349" s="533">
        <f t="shared" si="77"/>
        <v>656050300</v>
      </c>
      <c r="H349" s="533">
        <f t="shared" si="77"/>
        <v>3859</v>
      </c>
      <c r="I349" s="564" t="e">
        <f>G365+Distt.Major!#REF!</f>
        <v>#REF!</v>
      </c>
      <c r="J349" s="366"/>
    </row>
    <row r="350" spans="1:10" s="358" customFormat="1" ht="17.100000000000001" customHeight="1" x14ac:dyDescent="0.25">
      <c r="A350" s="557"/>
      <c r="B350" s="557"/>
      <c r="C350" s="557"/>
      <c r="D350" s="557"/>
      <c r="E350" s="557"/>
      <c r="F350" s="557"/>
      <c r="G350" s="557"/>
      <c r="H350" s="557"/>
      <c r="I350" s="561"/>
      <c r="J350" s="366"/>
    </row>
    <row r="351" spans="1:10" s="358" customFormat="1" ht="17.100000000000001" customHeight="1" x14ac:dyDescent="0.25">
      <c r="A351" s="1307" t="s">
        <v>286</v>
      </c>
      <c r="B351" s="1307"/>
      <c r="C351" s="1307"/>
      <c r="D351" s="1307"/>
      <c r="E351" s="1307"/>
      <c r="F351" s="1307"/>
      <c r="G351" s="1307"/>
      <c r="H351" s="1307"/>
      <c r="I351" s="561"/>
      <c r="J351" s="366"/>
    </row>
    <row r="352" spans="1:10" s="358" customFormat="1" ht="17.100000000000001" customHeight="1" x14ac:dyDescent="0.25">
      <c r="A352" s="1314" t="s">
        <v>181</v>
      </c>
      <c r="B352" s="1311" t="s">
        <v>3</v>
      </c>
      <c r="C352" s="1311" t="s">
        <v>4</v>
      </c>
      <c r="D352" s="916" t="s">
        <v>5</v>
      </c>
      <c r="E352" s="74" t="s">
        <v>6</v>
      </c>
      <c r="F352" s="917" t="s">
        <v>7</v>
      </c>
      <c r="G352" s="917" t="s">
        <v>8</v>
      </c>
      <c r="H352" s="74" t="s">
        <v>9</v>
      </c>
      <c r="I352" s="561"/>
      <c r="J352" s="366"/>
    </row>
    <row r="353" spans="1:10" s="358" customFormat="1" ht="17.100000000000001" customHeight="1" x14ac:dyDescent="0.25">
      <c r="A353" s="1260"/>
      <c r="B353" s="1311"/>
      <c r="C353" s="1311"/>
      <c r="D353" s="942" t="s">
        <v>77</v>
      </c>
      <c r="E353" s="942" t="s">
        <v>78</v>
      </c>
      <c r="F353" s="908" t="s">
        <v>79</v>
      </c>
      <c r="G353" s="908" t="s">
        <v>79</v>
      </c>
      <c r="H353" s="75" t="s">
        <v>12</v>
      </c>
      <c r="I353" s="561"/>
      <c r="J353" s="366"/>
    </row>
    <row r="354" spans="1:10" s="358" customFormat="1" ht="17.100000000000001" customHeight="1" x14ac:dyDescent="0.25">
      <c r="A354" s="339">
        <v>1</v>
      </c>
      <c r="B354" s="343" t="s">
        <v>59</v>
      </c>
      <c r="C354" s="919">
        <f>'Office Minor'!C429</f>
        <v>98</v>
      </c>
      <c r="D354" s="919">
        <f>'Office Minor'!D429</f>
        <v>1317.71</v>
      </c>
      <c r="E354" s="919">
        <f>'Office Minor'!E429</f>
        <v>1484587.71</v>
      </c>
      <c r="F354" s="919">
        <f>'Office Minor'!F429</f>
        <v>556720391.29999995</v>
      </c>
      <c r="G354" s="919">
        <f>'Office Minor'!G429</f>
        <v>188523000</v>
      </c>
      <c r="H354" s="919">
        <f>'Office Minor'!H429</f>
        <v>630</v>
      </c>
      <c r="I354" s="561"/>
      <c r="J354" s="366">
        <f>F354/E354</f>
        <v>375.00000003367938</v>
      </c>
    </row>
    <row r="355" spans="1:10" s="358" customFormat="1" ht="17.100000000000001" customHeight="1" x14ac:dyDescent="0.25">
      <c r="A355" s="339">
        <v>2</v>
      </c>
      <c r="B355" s="343" t="s">
        <v>68</v>
      </c>
      <c r="C355" s="919">
        <f>'Office Minor'!C430</f>
        <v>162</v>
      </c>
      <c r="D355" s="919">
        <f>'Office Minor'!D430</f>
        <v>166.92</v>
      </c>
      <c r="E355" s="919">
        <f>'Office Minor'!E430</f>
        <v>2763106.75</v>
      </c>
      <c r="F355" s="919">
        <f>'Office Minor'!F430</f>
        <v>345388343.80000001</v>
      </c>
      <c r="G355" s="919">
        <f>'Office Minor'!G430</f>
        <v>135480000</v>
      </c>
      <c r="H355" s="919">
        <f>'Office Minor'!H430</f>
        <v>615</v>
      </c>
      <c r="I355" s="561"/>
      <c r="J355" s="366">
        <f t="shared" ref="J355:J362" si="78">F355/E355</f>
        <v>125.00000001809558</v>
      </c>
    </row>
    <row r="356" spans="1:10" s="358" customFormat="1" ht="17.100000000000001" customHeight="1" x14ac:dyDescent="0.25">
      <c r="A356" s="339">
        <v>3</v>
      </c>
      <c r="B356" s="343" t="s">
        <v>57</v>
      </c>
      <c r="C356" s="919">
        <f>'Office Minor'!C431</f>
        <v>20</v>
      </c>
      <c r="D356" s="919">
        <f>'Office Minor'!D431</f>
        <v>36.71</v>
      </c>
      <c r="E356" s="919">
        <f>'Office Minor'!E431</f>
        <v>9305.5</v>
      </c>
      <c r="F356" s="919">
        <f>'Office Minor'!F431</f>
        <v>20006825</v>
      </c>
      <c r="G356" s="919">
        <f>'Office Minor'!G431</f>
        <v>5579000</v>
      </c>
      <c r="H356" s="919">
        <f>'Office Minor'!H431</f>
        <v>31</v>
      </c>
      <c r="I356" s="561"/>
      <c r="J356" s="366">
        <f t="shared" si="78"/>
        <v>2150</v>
      </c>
    </row>
    <row r="357" spans="1:10" s="358" customFormat="1" ht="17.100000000000001" customHeight="1" x14ac:dyDescent="0.25">
      <c r="A357" s="339">
        <v>4</v>
      </c>
      <c r="B357" s="343" t="s">
        <v>70</v>
      </c>
      <c r="C357" s="919">
        <f>'Office Minor'!C432+'Office Minor'!C61</f>
        <v>101</v>
      </c>
      <c r="D357" s="919">
        <f>'Office Minor'!D432+'Office Minor'!D61</f>
        <v>103.42</v>
      </c>
      <c r="E357" s="919">
        <f>'Office Minor'!E432+'Office Minor'!E61</f>
        <v>3814855.13</v>
      </c>
      <c r="F357" s="919">
        <f>'Office Minor'!F432+'Office Minor'!F61</f>
        <v>2861141348</v>
      </c>
      <c r="G357" s="919">
        <f>'Office Minor'!G432+'Office Minor'!G61</f>
        <v>1161240030</v>
      </c>
      <c r="H357" s="919">
        <f>'Office Minor'!H432+'Office Minor'!H61</f>
        <v>25603</v>
      </c>
      <c r="I357" s="561"/>
      <c r="J357" s="366">
        <f t="shared" si="78"/>
        <v>750.0000001310666</v>
      </c>
    </row>
    <row r="358" spans="1:10" s="358" customFormat="1" ht="17.100000000000001" customHeight="1" x14ac:dyDescent="0.25">
      <c r="A358" s="339">
        <v>5</v>
      </c>
      <c r="B358" s="343" t="s">
        <v>62</v>
      </c>
      <c r="C358" s="919">
        <f>'Office Minor'!C433+'Office Minor'!C62</f>
        <v>190</v>
      </c>
      <c r="D358" s="919">
        <f>'Office Minor'!D433+'Office Minor'!D62</f>
        <v>195.29000000000002</v>
      </c>
      <c r="E358" s="919">
        <f>'Office Minor'!E433+'Office Minor'!E62</f>
        <v>3161521.76</v>
      </c>
      <c r="F358" s="919">
        <f>'Office Minor'!F433+'Office Minor'!F62</f>
        <v>616496743.29999995</v>
      </c>
      <c r="G358" s="919">
        <f>'Office Minor'!G433+'Office Minor'!G62</f>
        <v>325470952</v>
      </c>
      <c r="H358" s="919">
        <f>'Office Minor'!H433+'Office Minor'!H62</f>
        <v>11558</v>
      </c>
      <c r="I358" s="561"/>
      <c r="J358" s="366">
        <f t="shared" si="78"/>
        <v>195.00000003163035</v>
      </c>
    </row>
    <row r="359" spans="1:10" s="358" customFormat="1" ht="17.100000000000001" customHeight="1" x14ac:dyDescent="0.25">
      <c r="A359" s="339">
        <v>6</v>
      </c>
      <c r="B359" s="343" t="s">
        <v>61</v>
      </c>
      <c r="C359" s="919">
        <f>'Office Minor'!C60</f>
        <v>6</v>
      </c>
      <c r="D359" s="919">
        <f>'Office Minor'!D60</f>
        <v>20.85</v>
      </c>
      <c r="E359" s="919">
        <f>'Office Minor'!E60</f>
        <v>16620.54</v>
      </c>
      <c r="F359" s="919">
        <f>'Office Minor'!F60</f>
        <v>30747999</v>
      </c>
      <c r="G359" s="919">
        <f>'Office Minor'!G60</f>
        <v>385000</v>
      </c>
      <c r="H359" s="919">
        <f>'Office Minor'!H60</f>
        <v>155</v>
      </c>
      <c r="I359" s="561"/>
      <c r="J359" s="366">
        <f t="shared" si="78"/>
        <v>1850</v>
      </c>
    </row>
    <row r="360" spans="1:10" s="358" customFormat="1" ht="17.100000000000001" customHeight="1" x14ac:dyDescent="0.25">
      <c r="A360" s="339">
        <v>7</v>
      </c>
      <c r="B360" s="343" t="s">
        <v>64</v>
      </c>
      <c r="C360" s="919">
        <f>'Office Minor'!C434+'Office Minor'!C65</f>
        <v>3</v>
      </c>
      <c r="D360" s="919">
        <f>'Office Minor'!D434+'Office Minor'!D65</f>
        <v>3</v>
      </c>
      <c r="E360" s="919">
        <f>'Office Minor'!E434+'Office Minor'!E65</f>
        <v>1060717.04</v>
      </c>
      <c r="F360" s="919">
        <f>'Office Minor'!F434+'Office Minor'!F65</f>
        <v>31784961</v>
      </c>
      <c r="G360" s="919">
        <f>'Office Minor'!G434+'Office Minor'!G65</f>
        <v>6512224</v>
      </c>
      <c r="H360" s="919">
        <f>'Office Minor'!H434+'Office Minor'!H65</f>
        <v>1926</v>
      </c>
      <c r="I360" s="561"/>
      <c r="J360" s="366">
        <f t="shared" si="78"/>
        <v>29.965541988464707</v>
      </c>
    </row>
    <row r="361" spans="1:10" s="358" customFormat="1" ht="17.100000000000001" customHeight="1" x14ac:dyDescent="0.25">
      <c r="A361" s="339">
        <v>8</v>
      </c>
      <c r="B361" s="343" t="s">
        <v>186</v>
      </c>
      <c r="C361" s="919">
        <f>'Office Minor'!C64</f>
        <v>2</v>
      </c>
      <c r="D361" s="919">
        <f>'Office Minor'!D64</f>
        <v>2</v>
      </c>
      <c r="E361" s="919">
        <f>'Office Minor'!E64</f>
        <v>0</v>
      </c>
      <c r="F361" s="919">
        <f>'Office Minor'!F64</f>
        <v>0</v>
      </c>
      <c r="G361" s="919">
        <f>'Office Minor'!G64</f>
        <v>0</v>
      </c>
      <c r="H361" s="919">
        <f>'Office Minor'!H64</f>
        <v>0</v>
      </c>
      <c r="I361" s="561"/>
      <c r="J361" s="366" t="e">
        <f t="shared" si="78"/>
        <v>#DIV/0!</v>
      </c>
    </row>
    <row r="362" spans="1:10" s="358" customFormat="1" ht="17.100000000000001" customHeight="1" x14ac:dyDescent="0.25">
      <c r="A362" s="339">
        <v>9</v>
      </c>
      <c r="B362" s="343" t="s">
        <v>58</v>
      </c>
      <c r="C362" s="919">
        <f>'Office Minor'!C435+'Office Minor'!C63</f>
        <v>4</v>
      </c>
      <c r="D362" s="919">
        <f>'Office Minor'!D435+'Office Minor'!D63</f>
        <v>7297.96</v>
      </c>
      <c r="E362" s="919">
        <f>'Office Minor'!E435+'Office Minor'!E63</f>
        <v>297900.03999999998</v>
      </c>
      <c r="F362" s="919">
        <f>'Office Minor'!F435+'Office Minor'!F63</f>
        <v>104265014</v>
      </c>
      <c r="G362" s="919">
        <f>'Office Minor'!G435+'Office Minor'!G63</f>
        <v>22751000</v>
      </c>
      <c r="H362" s="919">
        <f>'Office Minor'!H435+'Office Minor'!H63</f>
        <v>15</v>
      </c>
      <c r="I362" s="561"/>
      <c r="J362" s="366">
        <f t="shared" si="78"/>
        <v>350</v>
      </c>
    </row>
    <row r="363" spans="1:10" s="358" customFormat="1" ht="17.100000000000001" customHeight="1" x14ac:dyDescent="0.25">
      <c r="A363" s="949"/>
      <c r="B363" s="343" t="s">
        <v>74</v>
      </c>
      <c r="C363" s="919"/>
      <c r="D363" s="919"/>
      <c r="E363" s="919"/>
      <c r="F363" s="919"/>
      <c r="G363" s="919">
        <f>'Office Minor'!G436+'Office Minor'!G67</f>
        <v>67949653</v>
      </c>
      <c r="H363" s="919"/>
      <c r="I363" s="561"/>
      <c r="J363" s="366"/>
    </row>
    <row r="364" spans="1:10" s="358" customFormat="1" ht="17.100000000000001" customHeight="1" x14ac:dyDescent="0.25">
      <c r="A364" s="967"/>
      <c r="B364" s="968" t="s">
        <v>48</v>
      </c>
      <c r="C364" s="969"/>
      <c r="D364" s="969"/>
      <c r="E364" s="969"/>
      <c r="F364" s="969"/>
      <c r="G364" s="969">
        <f>'Office Minor'!G437+'Office Minor'!G68</f>
        <v>460134478</v>
      </c>
      <c r="H364" s="969"/>
      <c r="I364" s="561"/>
      <c r="J364" s="366"/>
    </row>
    <row r="365" spans="1:10" s="358" customFormat="1" ht="17.100000000000001" customHeight="1" x14ac:dyDescent="0.25">
      <c r="A365" s="1262" t="s">
        <v>49</v>
      </c>
      <c r="B365" s="1263"/>
      <c r="C365" s="533">
        <f t="shared" ref="C365:H365" si="79">SUM(C354:C364)</f>
        <v>586</v>
      </c>
      <c r="D365" s="533">
        <f t="shared" si="79"/>
        <v>9143.86</v>
      </c>
      <c r="E365" s="533">
        <f t="shared" si="79"/>
        <v>12608614.469999999</v>
      </c>
      <c r="F365" s="533">
        <f t="shared" si="79"/>
        <v>4566551625.3999996</v>
      </c>
      <c r="G365" s="533">
        <f t="shared" si="79"/>
        <v>2374025337</v>
      </c>
      <c r="H365" s="533">
        <f t="shared" si="79"/>
        <v>40533</v>
      </c>
      <c r="I365" s="561"/>
      <c r="J365" s="366"/>
    </row>
    <row r="366" spans="1:10" s="358" customFormat="1" ht="17.100000000000001" customHeight="1" x14ac:dyDescent="0.25">
      <c r="A366" s="960"/>
      <c r="B366" s="961"/>
      <c r="C366" s="961"/>
      <c r="D366" s="961"/>
      <c r="E366" s="961"/>
      <c r="F366" s="961"/>
      <c r="G366" s="961"/>
      <c r="H366" s="961"/>
      <c r="I366" s="561"/>
      <c r="J366" s="366"/>
    </row>
    <row r="367" spans="1:10" s="569" customFormat="1" ht="17.100000000000001" customHeight="1" x14ac:dyDescent="0.25">
      <c r="A367" s="1313" t="s">
        <v>287</v>
      </c>
      <c r="B367" s="1313"/>
      <c r="C367" s="1313"/>
      <c r="D367" s="1313"/>
      <c r="E367" s="1313"/>
      <c r="F367" s="1313"/>
      <c r="G367" s="1313"/>
      <c r="H367" s="1313"/>
      <c r="I367" s="562" t="e">
        <f>G383+Distt.Major!#REF!</f>
        <v>#REF!</v>
      </c>
      <c r="J367" s="366"/>
    </row>
    <row r="368" spans="1:10" s="358" customFormat="1" ht="17.100000000000001" customHeight="1" x14ac:dyDescent="0.25">
      <c r="A368" s="1258" t="s">
        <v>181</v>
      </c>
      <c r="B368" s="1258" t="s">
        <v>3</v>
      </c>
      <c r="C368" s="1258" t="s">
        <v>4</v>
      </c>
      <c r="D368" s="890" t="s">
        <v>5</v>
      </c>
      <c r="E368" s="889" t="s">
        <v>6</v>
      </c>
      <c r="F368" s="889" t="s">
        <v>7</v>
      </c>
      <c r="G368" s="889" t="s">
        <v>8</v>
      </c>
      <c r="H368" s="72" t="s">
        <v>9</v>
      </c>
      <c r="I368" s="568"/>
      <c r="J368" s="366"/>
    </row>
    <row r="369" spans="1:18" s="358" customFormat="1" ht="17.100000000000001" customHeight="1" x14ac:dyDescent="0.25">
      <c r="A369" s="1259"/>
      <c r="B369" s="1259"/>
      <c r="C369" s="1259"/>
      <c r="D369" s="891" t="s">
        <v>77</v>
      </c>
      <c r="E369" s="892" t="s">
        <v>78</v>
      </c>
      <c r="F369" s="892" t="s">
        <v>79</v>
      </c>
      <c r="G369" s="892" t="s">
        <v>79</v>
      </c>
      <c r="H369" s="73" t="s">
        <v>12</v>
      </c>
      <c r="I369" s="568"/>
      <c r="J369" s="366"/>
    </row>
    <row r="370" spans="1:18" s="358" customFormat="1" ht="17.100000000000001" customHeight="1" x14ac:dyDescent="0.25">
      <c r="A370" s="949">
        <v>1</v>
      </c>
      <c r="B370" s="343" t="s">
        <v>70</v>
      </c>
      <c r="C370" s="343">
        <f>'Office Minor'!C443</f>
        <v>106</v>
      </c>
      <c r="D370" s="343">
        <f>'Office Minor'!D443</f>
        <v>2423.1</v>
      </c>
      <c r="E370" s="343">
        <f>'Office Minor'!E443</f>
        <v>420043</v>
      </c>
      <c r="F370" s="343">
        <f>'Office Minor'!F443</f>
        <v>357036550</v>
      </c>
      <c r="G370" s="343">
        <f>'Office Minor'!G443</f>
        <v>142728900</v>
      </c>
      <c r="H370" s="343">
        <f>'Office Minor'!H443</f>
        <v>1600</v>
      </c>
      <c r="I370" s="568"/>
      <c r="J370" s="366">
        <f>F370/E370</f>
        <v>850</v>
      </c>
    </row>
    <row r="371" spans="1:18" s="358" customFormat="1" ht="17.100000000000001" customHeight="1" x14ac:dyDescent="0.25">
      <c r="A371" s="339">
        <v>2</v>
      </c>
      <c r="B371" s="343" t="s">
        <v>200</v>
      </c>
      <c r="C371" s="343">
        <f>'Office Minor'!C444</f>
        <v>2</v>
      </c>
      <c r="D371" s="343">
        <f>'Office Minor'!D444</f>
        <v>6.23</v>
      </c>
      <c r="E371" s="343">
        <f>'Office Minor'!E444</f>
        <v>0</v>
      </c>
      <c r="F371" s="343">
        <f>'Office Minor'!F444</f>
        <v>0</v>
      </c>
      <c r="G371" s="343">
        <f>'Office Minor'!G444</f>
        <v>62430</v>
      </c>
      <c r="H371" s="343">
        <f>'Office Minor'!H444</f>
        <v>0</v>
      </c>
      <c r="I371" s="568"/>
      <c r="J371" s="366" t="e">
        <f t="shared" ref="J371:J380" si="80">F371/E371</f>
        <v>#DIV/0!</v>
      </c>
    </row>
    <row r="372" spans="1:18" s="358" customFormat="1" ht="17.100000000000001" customHeight="1" x14ac:dyDescent="0.25">
      <c r="A372" s="949">
        <v>3</v>
      </c>
      <c r="B372" s="343" t="s">
        <v>62</v>
      </c>
      <c r="C372" s="343">
        <f>'Office Minor'!C445</f>
        <v>91</v>
      </c>
      <c r="D372" s="343">
        <f>'Office Minor'!D445</f>
        <v>185.17</v>
      </c>
      <c r="E372" s="343">
        <f>'Office Minor'!E445</f>
        <v>589752</v>
      </c>
      <c r="F372" s="343">
        <f>'Office Minor'!F445</f>
        <v>115001640</v>
      </c>
      <c r="G372" s="343">
        <f>'Office Minor'!G445</f>
        <v>46879203</v>
      </c>
      <c r="H372" s="343">
        <f>'Office Minor'!H445</f>
        <v>300</v>
      </c>
      <c r="I372" s="568"/>
      <c r="J372" s="366">
        <f t="shared" si="80"/>
        <v>195</v>
      </c>
    </row>
    <row r="373" spans="1:18" s="358" customFormat="1" ht="17.100000000000001" customHeight="1" x14ac:dyDescent="0.25">
      <c r="A373" s="339">
        <v>4</v>
      </c>
      <c r="B373" s="343" t="s">
        <v>201</v>
      </c>
      <c r="C373" s="343">
        <f>'Office Minor'!C446</f>
        <v>1</v>
      </c>
      <c r="D373" s="343">
        <f>'Office Minor'!D446</f>
        <v>1.1399999999999999</v>
      </c>
      <c r="E373" s="343">
        <f>'Office Minor'!E446</f>
        <v>0</v>
      </c>
      <c r="F373" s="343">
        <f>'Office Minor'!F446</f>
        <v>0</v>
      </c>
      <c r="G373" s="343">
        <f>'Office Minor'!G446</f>
        <v>0</v>
      </c>
      <c r="H373" s="343">
        <f>'Office Minor'!H446</f>
        <v>0</v>
      </c>
      <c r="I373" s="568"/>
      <c r="J373" s="366" t="e">
        <f t="shared" si="80"/>
        <v>#DIV/0!</v>
      </c>
    </row>
    <row r="374" spans="1:18" s="358" customFormat="1" ht="17.100000000000001" customHeight="1" x14ac:dyDescent="0.25">
      <c r="A374" s="949">
        <v>5</v>
      </c>
      <c r="B374" s="343" t="s">
        <v>57</v>
      </c>
      <c r="C374" s="343">
        <f>'Office Minor'!C447</f>
        <v>1</v>
      </c>
      <c r="D374" s="343">
        <f>'Office Minor'!D447</f>
        <v>1</v>
      </c>
      <c r="E374" s="343">
        <f>'Office Minor'!E447</f>
        <v>0</v>
      </c>
      <c r="F374" s="343">
        <f>'Office Minor'!F447</f>
        <v>0</v>
      </c>
      <c r="G374" s="343">
        <f>'Office Minor'!G447</f>
        <v>0</v>
      </c>
      <c r="H374" s="343">
        <f>'Office Minor'!H447</f>
        <v>0</v>
      </c>
      <c r="I374" s="568"/>
      <c r="J374" s="366" t="e">
        <f t="shared" si="80"/>
        <v>#DIV/0!</v>
      </c>
    </row>
    <row r="375" spans="1:18" s="358" customFormat="1" ht="17.100000000000001" customHeight="1" x14ac:dyDescent="0.25">
      <c r="A375" s="339">
        <v>6</v>
      </c>
      <c r="B375" s="343" t="s">
        <v>58</v>
      </c>
      <c r="C375" s="343">
        <f>'Office Minor'!C448</f>
        <v>0</v>
      </c>
      <c r="D375" s="343">
        <f>'Office Minor'!D448</f>
        <v>0</v>
      </c>
      <c r="E375" s="343">
        <f>'Office Minor'!E448</f>
        <v>132006.63</v>
      </c>
      <c r="F375" s="343">
        <f>'Office Minor'!F448</f>
        <v>38281922.700000003</v>
      </c>
      <c r="G375" s="343">
        <f>'Office Minor'!G448</f>
        <v>10560530</v>
      </c>
      <c r="H375" s="343">
        <f>'Office Minor'!H448</f>
        <v>50</v>
      </c>
      <c r="I375" s="568"/>
      <c r="J375" s="366">
        <f t="shared" si="80"/>
        <v>290</v>
      </c>
    </row>
    <row r="376" spans="1:18" s="358" customFormat="1" ht="17.100000000000001" customHeight="1" x14ac:dyDescent="0.25">
      <c r="A376" s="949">
        <v>7</v>
      </c>
      <c r="B376" s="343" t="s">
        <v>389</v>
      </c>
      <c r="C376" s="343">
        <f>'Office Minor'!C449</f>
        <v>38</v>
      </c>
      <c r="D376" s="343">
        <f>'Office Minor'!D449</f>
        <v>635.41</v>
      </c>
      <c r="E376" s="343">
        <f>'Office Minor'!E449</f>
        <v>304655</v>
      </c>
      <c r="F376" s="343">
        <f>'Office Minor'!F449</f>
        <v>182793000</v>
      </c>
      <c r="G376" s="343">
        <f>'Office Minor'!G449</f>
        <v>27690570</v>
      </c>
      <c r="H376" s="343">
        <f>'Office Minor'!H449</f>
        <v>200</v>
      </c>
      <c r="I376" s="568"/>
      <c r="J376" s="366">
        <f t="shared" si="80"/>
        <v>600</v>
      </c>
    </row>
    <row r="377" spans="1:18" s="358" customFormat="1" ht="17.100000000000001" customHeight="1" x14ac:dyDescent="0.25">
      <c r="A377" s="339">
        <v>8</v>
      </c>
      <c r="B377" s="343" t="s">
        <v>64</v>
      </c>
      <c r="C377" s="343">
        <f>'Office Minor'!C450</f>
        <v>0</v>
      </c>
      <c r="D377" s="343">
        <f>'Office Minor'!D450</f>
        <v>0</v>
      </c>
      <c r="E377" s="343">
        <f>'Office Minor'!E450</f>
        <v>185168</v>
      </c>
      <c r="F377" s="343">
        <f>'Office Minor'!F450</f>
        <v>27775200</v>
      </c>
      <c r="G377" s="343">
        <f>'Office Minor'!G450</f>
        <v>1327121</v>
      </c>
      <c r="H377" s="343">
        <f>'Office Minor'!H450</f>
        <v>100</v>
      </c>
      <c r="I377" s="568"/>
      <c r="J377" s="366">
        <f t="shared" si="80"/>
        <v>150</v>
      </c>
    </row>
    <row r="378" spans="1:18" s="358" customFormat="1" ht="17.100000000000001" customHeight="1" x14ac:dyDescent="0.25">
      <c r="A378" s="949">
        <v>9</v>
      </c>
      <c r="B378" s="343" t="s">
        <v>53</v>
      </c>
      <c r="C378" s="343">
        <f>'Office Minor'!C451</f>
        <v>16</v>
      </c>
      <c r="D378" s="343">
        <f>'Office Minor'!D451</f>
        <v>40</v>
      </c>
      <c r="E378" s="343">
        <f>'Office Minor'!E451</f>
        <v>91678.562999999995</v>
      </c>
      <c r="F378" s="343">
        <f>'Office Minor'!F451</f>
        <v>19252498.129999999</v>
      </c>
      <c r="G378" s="343">
        <f>'Office Minor'!G451</f>
        <v>2933714</v>
      </c>
      <c r="H378" s="343">
        <f>'Office Minor'!H451</f>
        <v>800</v>
      </c>
      <c r="I378" s="568"/>
      <c r="J378" s="366">
        <f t="shared" si="80"/>
        <v>209.99999890923246</v>
      </c>
    </row>
    <row r="379" spans="1:18" s="358" customFormat="1" ht="17.100000000000001" customHeight="1" x14ac:dyDescent="0.25">
      <c r="A379" s="339">
        <v>10</v>
      </c>
      <c r="B379" s="340" t="s">
        <v>386</v>
      </c>
      <c r="C379" s="343">
        <f>'Office Minor'!C452</f>
        <v>13</v>
      </c>
      <c r="D379" s="343">
        <f>'Office Minor'!D452</f>
        <v>62</v>
      </c>
      <c r="E379" s="343">
        <f>'Office Minor'!E452</f>
        <v>158454</v>
      </c>
      <c r="F379" s="343">
        <f>'Office Minor'!F452</f>
        <v>47536200</v>
      </c>
      <c r="G379" s="343">
        <f>'Office Minor'!G452</f>
        <v>10935548</v>
      </c>
      <c r="H379" s="343">
        <f>'Office Minor'!H452</f>
        <v>50</v>
      </c>
      <c r="I379" s="568"/>
      <c r="J379" s="366">
        <f t="shared" si="80"/>
        <v>300</v>
      </c>
    </row>
    <row r="380" spans="1:18" s="358" customFormat="1" ht="17.100000000000001" customHeight="1" x14ac:dyDescent="0.25">
      <c r="A380" s="949">
        <v>11</v>
      </c>
      <c r="B380" s="340" t="s">
        <v>45</v>
      </c>
      <c r="C380" s="343">
        <f>'Office Minor'!C453</f>
        <v>7</v>
      </c>
      <c r="D380" s="343">
        <f>'Office Minor'!D453</f>
        <v>268.73</v>
      </c>
      <c r="E380" s="343">
        <f>'Office Minor'!E453</f>
        <v>69684</v>
      </c>
      <c r="F380" s="343">
        <f>'Office Minor'!F453</f>
        <v>97209180</v>
      </c>
      <c r="G380" s="343">
        <f>'Office Minor'!G453</f>
        <v>9239228</v>
      </c>
      <c r="H380" s="343">
        <f>'Office Minor'!H453</f>
        <v>80</v>
      </c>
      <c r="I380" s="570"/>
      <c r="J380" s="366">
        <f t="shared" si="80"/>
        <v>1395</v>
      </c>
      <c r="M380" s="358">
        <f>M382-M383</f>
        <v>80</v>
      </c>
      <c r="N380" s="358">
        <f t="shared" ref="N380:R380" si="81">N382-N383</f>
        <v>80</v>
      </c>
      <c r="O380" s="358">
        <f t="shared" si="81"/>
        <v>3560697.92</v>
      </c>
      <c r="P380" s="358">
        <f t="shared" si="81"/>
        <v>694336094.39999998</v>
      </c>
      <c r="Q380" s="358">
        <f t="shared" si="81"/>
        <v>293821001</v>
      </c>
      <c r="R380" s="358">
        <f t="shared" si="81"/>
        <v>240</v>
      </c>
    </row>
    <row r="381" spans="1:18" s="358" customFormat="1" ht="17.100000000000001" customHeight="1" x14ac:dyDescent="0.25">
      <c r="A381" s="949"/>
      <c r="B381" s="343" t="s">
        <v>74</v>
      </c>
      <c r="C381" s="343"/>
      <c r="D381" s="343"/>
      <c r="E381" s="343"/>
      <c r="F381" s="343"/>
      <c r="G381" s="343">
        <f>'Office Minor'!G454</f>
        <v>23421178</v>
      </c>
      <c r="H381" s="343"/>
      <c r="I381" s="568"/>
      <c r="J381" s="366"/>
    </row>
    <row r="382" spans="1:18" s="358" customFormat="1" ht="17.100000000000001" customHeight="1" x14ac:dyDescent="0.25">
      <c r="A382" s="949"/>
      <c r="B382" s="343" t="s">
        <v>48</v>
      </c>
      <c r="C382" s="343"/>
      <c r="D382" s="343"/>
      <c r="E382" s="343"/>
      <c r="F382" s="343"/>
      <c r="G382" s="343">
        <f>'Office Minor'!G455</f>
        <v>0</v>
      </c>
      <c r="H382" s="343"/>
      <c r="I382" s="568"/>
      <c r="J382" s="366"/>
      <c r="L382" s="358" t="s">
        <v>598</v>
      </c>
      <c r="M382" s="358">
        <f>'Office Minor'!C462</f>
        <v>80</v>
      </c>
      <c r="N382" s="358">
        <f>'Office Minor'!D462</f>
        <v>80</v>
      </c>
      <c r="O382" s="358">
        <f>'Office Minor'!E462</f>
        <v>3560697.92</v>
      </c>
      <c r="P382" s="358">
        <f>'Office Minor'!F462</f>
        <v>694336094.39999998</v>
      </c>
      <c r="Q382" s="358">
        <f>'Office Minor'!G462</f>
        <v>293821001</v>
      </c>
      <c r="R382" s="358">
        <f>'Office Minor'!H462</f>
        <v>240</v>
      </c>
    </row>
    <row r="383" spans="1:18" s="358" customFormat="1" ht="17.100000000000001" customHeight="1" x14ac:dyDescent="0.25">
      <c r="A383" s="1262" t="s">
        <v>49</v>
      </c>
      <c r="B383" s="1263"/>
      <c r="C383" s="533">
        <f t="shared" ref="C383:H383" si="82">SUM(C370:C382)</f>
        <v>275</v>
      </c>
      <c r="D383" s="534">
        <f t="shared" si="82"/>
        <v>3622.7799999999997</v>
      </c>
      <c r="E383" s="535">
        <f t="shared" si="82"/>
        <v>1951441.193</v>
      </c>
      <c r="F383" s="535">
        <f t="shared" si="82"/>
        <v>884886190.83000004</v>
      </c>
      <c r="G383" s="535">
        <f t="shared" si="82"/>
        <v>275778422</v>
      </c>
      <c r="H383" s="936">
        <f t="shared" si="82"/>
        <v>3180</v>
      </c>
      <c r="I383" s="570">
        <f>G383</f>
        <v>275778422</v>
      </c>
      <c r="J383" s="366"/>
      <c r="M383" s="358">
        <f>L171</f>
        <v>0</v>
      </c>
      <c r="N383" s="358">
        <f t="shared" ref="N383:R383" si="83">M171</f>
        <v>0</v>
      </c>
      <c r="O383" s="358">
        <f t="shared" si="83"/>
        <v>0</v>
      </c>
      <c r="P383" s="358">
        <f t="shared" si="83"/>
        <v>0</v>
      </c>
      <c r="Q383" s="358">
        <f t="shared" si="83"/>
        <v>0</v>
      </c>
      <c r="R383" s="358">
        <f t="shared" si="83"/>
        <v>0</v>
      </c>
    </row>
    <row r="384" spans="1:18" s="358" customFormat="1" ht="17.100000000000001" customHeight="1" x14ac:dyDescent="0.25">
      <c r="A384" s="557"/>
      <c r="B384" s="557"/>
      <c r="C384" s="557"/>
      <c r="D384" s="557"/>
      <c r="E384" s="557"/>
      <c r="F384" s="557"/>
      <c r="G384" s="557"/>
      <c r="H384" s="557"/>
      <c r="I384" s="561"/>
      <c r="J384" s="366"/>
    </row>
    <row r="385" spans="1:18" s="358" customFormat="1" ht="17.100000000000001" customHeight="1" x14ac:dyDescent="0.25">
      <c r="A385" s="1312" t="s">
        <v>273</v>
      </c>
      <c r="B385" s="1312"/>
      <c r="C385" s="1312"/>
      <c r="D385" s="1312"/>
      <c r="E385" s="1312"/>
      <c r="F385" s="1312"/>
      <c r="G385" s="1312"/>
      <c r="H385" s="1312"/>
      <c r="I385" s="561"/>
      <c r="J385" s="366"/>
      <c r="K385" s="358" t="s">
        <v>489</v>
      </c>
      <c r="L385" s="358" t="s">
        <v>273</v>
      </c>
      <c r="M385" s="818">
        <f>M402</f>
        <v>80</v>
      </c>
      <c r="N385" s="818">
        <f t="shared" ref="N385:R385" si="84">N402</f>
        <v>80</v>
      </c>
      <c r="O385" s="818">
        <f t="shared" si="84"/>
        <v>3560697.92</v>
      </c>
      <c r="P385" s="818">
        <f t="shared" si="84"/>
        <v>694336094.39999998</v>
      </c>
      <c r="Q385" s="818">
        <f t="shared" si="84"/>
        <v>293821001</v>
      </c>
      <c r="R385" s="818">
        <f t="shared" si="84"/>
        <v>240</v>
      </c>
    </row>
    <row r="386" spans="1:18" s="358" customFormat="1" ht="17.100000000000001" customHeight="1" x14ac:dyDescent="0.25">
      <c r="A386" s="1258" t="s">
        <v>181</v>
      </c>
      <c r="B386" s="1258" t="s">
        <v>3</v>
      </c>
      <c r="C386" s="1258" t="s">
        <v>4</v>
      </c>
      <c r="D386" s="890" t="s">
        <v>5</v>
      </c>
      <c r="E386" s="889" t="s">
        <v>6</v>
      </c>
      <c r="F386" s="889" t="s">
        <v>7</v>
      </c>
      <c r="G386" s="970" t="s">
        <v>8</v>
      </c>
      <c r="H386" s="74" t="s">
        <v>9</v>
      </c>
      <c r="I386" s="561"/>
      <c r="J386" s="366"/>
      <c r="L386" s="358" t="s">
        <v>490</v>
      </c>
      <c r="M386" s="358">
        <f>'Office Minor'!C616</f>
        <v>14</v>
      </c>
      <c r="N386" s="358">
        <f>'Office Minor'!D616</f>
        <v>15.37</v>
      </c>
      <c r="O386" s="358">
        <f>'Office Minor'!E616</f>
        <v>8002</v>
      </c>
      <c r="P386" s="358">
        <f>'Office Minor'!F616</f>
        <v>1560390</v>
      </c>
      <c r="Q386" s="358">
        <f>'Office Minor'!G616</f>
        <v>14507538</v>
      </c>
      <c r="R386" s="358">
        <f>'Office Minor'!H616</f>
        <v>186</v>
      </c>
    </row>
    <row r="387" spans="1:18" s="358" customFormat="1" ht="17.100000000000001" customHeight="1" x14ac:dyDescent="0.25">
      <c r="A387" s="1259"/>
      <c r="B387" s="1259"/>
      <c r="C387" s="1259"/>
      <c r="D387" s="891" t="s">
        <v>77</v>
      </c>
      <c r="E387" s="892" t="s">
        <v>78</v>
      </c>
      <c r="F387" s="892" t="s">
        <v>79</v>
      </c>
      <c r="G387" s="971" t="s">
        <v>79</v>
      </c>
      <c r="H387" s="75" t="s">
        <v>12</v>
      </c>
      <c r="I387" s="561"/>
      <c r="J387" s="366"/>
      <c r="M387" s="760">
        <f>M385+M386</f>
        <v>94</v>
      </c>
      <c r="N387" s="760">
        <f t="shared" ref="N387:R387" si="85">N385+N386</f>
        <v>95.37</v>
      </c>
      <c r="O387" s="760">
        <f t="shared" si="85"/>
        <v>3568699.92</v>
      </c>
      <c r="P387" s="760">
        <f t="shared" si="85"/>
        <v>695896484.39999998</v>
      </c>
      <c r="Q387" s="760">
        <f t="shared" si="85"/>
        <v>308328539</v>
      </c>
      <c r="R387" s="760">
        <f t="shared" si="85"/>
        <v>426</v>
      </c>
    </row>
    <row r="388" spans="1:18" s="358" customFormat="1" ht="17.100000000000001" customHeight="1" x14ac:dyDescent="0.25">
      <c r="A388" s="910">
        <v>1</v>
      </c>
      <c r="B388" s="911" t="s">
        <v>143</v>
      </c>
      <c r="C388" s="931">
        <f>'Office Minor'!C464+'Office Minor'!C614</f>
        <v>47</v>
      </c>
      <c r="D388" s="931">
        <f>'Office Minor'!D464+'Office Minor'!D614</f>
        <v>1329.76</v>
      </c>
      <c r="E388" s="931">
        <f>'Office Minor'!E464+'Office Minor'!E614</f>
        <v>1550067</v>
      </c>
      <c r="F388" s="931">
        <f>'Office Minor'!F464+'Office Minor'!F614</f>
        <v>1860080400</v>
      </c>
      <c r="G388" s="931">
        <f>'Office Minor'!G464+'Office Minor'!G614</f>
        <v>348729284</v>
      </c>
      <c r="H388" s="931">
        <f>'Office Minor'!H464+'Office Minor'!H614</f>
        <v>250</v>
      </c>
      <c r="I388" s="561"/>
      <c r="J388" s="366">
        <f>F388/E388</f>
        <v>1200</v>
      </c>
      <c r="K388" s="358" t="s">
        <v>486</v>
      </c>
      <c r="L388" s="358" t="s">
        <v>487</v>
      </c>
      <c r="M388" s="358">
        <f>'Office Minor'!C615</f>
        <v>1</v>
      </c>
      <c r="N388" s="358">
        <f>'Office Minor'!D615</f>
        <v>0.72</v>
      </c>
      <c r="O388" s="358">
        <f>'Office Minor'!E615</f>
        <v>0</v>
      </c>
      <c r="P388" s="358">
        <f>'Office Minor'!F615</f>
        <v>0</v>
      </c>
      <c r="Q388" s="358">
        <v>0</v>
      </c>
      <c r="R388" s="358">
        <f>'Office Minor'!H615</f>
        <v>0</v>
      </c>
    </row>
    <row r="389" spans="1:18" s="358" customFormat="1" ht="17.100000000000001" customHeight="1" x14ac:dyDescent="0.25">
      <c r="A389" s="341">
        <v>2</v>
      </c>
      <c r="B389" s="344" t="s">
        <v>70</v>
      </c>
      <c r="C389" s="931">
        <f>'Office Minor'!C461+'Office Minor'!C615</f>
        <v>7</v>
      </c>
      <c r="D389" s="931">
        <f>'Office Minor'!D461+'Office Minor'!D615</f>
        <v>10.72</v>
      </c>
      <c r="E389" s="931">
        <f>'Office Minor'!E461+'Office Minor'!E615</f>
        <v>531.86</v>
      </c>
      <c r="F389" s="931">
        <f>'Office Minor'!F461+'Office Minor'!F615</f>
        <v>398895</v>
      </c>
      <c r="G389" s="931">
        <f>'Office Minor'!G461+'Office Minor'!G615</f>
        <v>805554</v>
      </c>
      <c r="H389" s="931">
        <f>'Office Minor'!H461+'Office Minor'!H615</f>
        <v>36</v>
      </c>
      <c r="I389" s="561"/>
      <c r="J389" s="366">
        <f t="shared" ref="J389:J391" si="86">F389/E389</f>
        <v>750</v>
      </c>
      <c r="L389" s="358" t="s">
        <v>273</v>
      </c>
      <c r="R389" s="358">
        <v>0</v>
      </c>
    </row>
    <row r="390" spans="1:18" s="358" customFormat="1" ht="17.100000000000001" customHeight="1" x14ac:dyDescent="0.25">
      <c r="A390" s="341">
        <v>3</v>
      </c>
      <c r="B390" s="344" t="s">
        <v>62</v>
      </c>
      <c r="C390" s="931">
        <f>'Office Minor'!C462+'Office Minor'!C616</f>
        <v>94</v>
      </c>
      <c r="D390" s="931">
        <f>'Office Minor'!D462+'Office Minor'!D616</f>
        <v>95.37</v>
      </c>
      <c r="E390" s="931">
        <f>'Office Minor'!E462+'Office Minor'!E616</f>
        <v>3568699.92</v>
      </c>
      <c r="F390" s="931">
        <f>'Office Minor'!F462+'Office Minor'!F616</f>
        <v>695896484.39999998</v>
      </c>
      <c r="G390" s="931">
        <f>'Office Minor'!G462+'Office Minor'!G616</f>
        <v>308328539</v>
      </c>
      <c r="H390" s="931">
        <f>'Office Minor'!H462+'Office Minor'!H616</f>
        <v>426</v>
      </c>
      <c r="I390" s="561"/>
      <c r="J390" s="366">
        <f t="shared" si="86"/>
        <v>195</v>
      </c>
      <c r="M390" s="760">
        <f>M388+M389</f>
        <v>1</v>
      </c>
      <c r="N390" s="760">
        <f t="shared" ref="N390:R390" si="87">N388+N389</f>
        <v>0.72</v>
      </c>
      <c r="O390" s="760">
        <f t="shared" si="87"/>
        <v>0</v>
      </c>
      <c r="P390" s="760">
        <f t="shared" si="87"/>
        <v>0</v>
      </c>
      <c r="Q390" s="760">
        <f>Q388+Q389</f>
        <v>0</v>
      </c>
      <c r="R390" s="760">
        <f t="shared" si="87"/>
        <v>0</v>
      </c>
    </row>
    <row r="391" spans="1:18" s="358" customFormat="1" ht="17.100000000000001" customHeight="1" x14ac:dyDescent="0.25">
      <c r="A391" s="341">
        <v>4</v>
      </c>
      <c r="B391" s="344" t="s">
        <v>58</v>
      </c>
      <c r="C391" s="931">
        <f>'Office Minor'!C465+'Office Minor'!C617</f>
        <v>2</v>
      </c>
      <c r="D391" s="931">
        <f>'Office Minor'!D465+'Office Minor'!D617</f>
        <v>341.45</v>
      </c>
      <c r="E391" s="931">
        <f>'Office Minor'!E465+'Office Minor'!E617</f>
        <v>56348.35</v>
      </c>
      <c r="F391" s="931">
        <f>'Office Minor'!F465+'Office Minor'!F617</f>
        <v>16341021.5</v>
      </c>
      <c r="G391" s="931">
        <f>'Office Minor'!G465+'Office Minor'!G617</f>
        <v>8452253</v>
      </c>
      <c r="H391" s="931">
        <f>'Office Minor'!H465+'Office Minor'!H617</f>
        <v>150</v>
      </c>
      <c r="I391" s="561"/>
      <c r="J391" s="366">
        <f t="shared" si="86"/>
        <v>290</v>
      </c>
    </row>
    <row r="392" spans="1:18" s="358" customFormat="1" ht="17.100000000000001" customHeight="1" x14ac:dyDescent="0.25">
      <c r="A392" s="341">
        <v>5</v>
      </c>
      <c r="B392" s="344" t="s">
        <v>64</v>
      </c>
      <c r="C392" s="931">
        <f>'Office Minor'!C466+'Office Minor'!C618</f>
        <v>0</v>
      </c>
      <c r="D392" s="931">
        <f>'Office Minor'!D466+'Office Minor'!D618</f>
        <v>0</v>
      </c>
      <c r="E392" s="931">
        <f>'Office Minor'!E466+'Office Minor'!E618</f>
        <v>14232454</v>
      </c>
      <c r="F392" s="931">
        <f>'Office Minor'!F466+'Office Minor'!F618</f>
        <v>355811350</v>
      </c>
      <c r="G392" s="972">
        <f>'Office Minor'!G466+'Office Minor'!G618</f>
        <v>87859345</v>
      </c>
      <c r="H392" s="931">
        <f>'Office Minor'!H466+'Office Minor'!H618</f>
        <v>350</v>
      </c>
      <c r="I392" s="561"/>
      <c r="J392" s="366"/>
    </row>
    <row r="393" spans="1:18" s="358" customFormat="1" ht="17.100000000000001" customHeight="1" x14ac:dyDescent="0.25">
      <c r="A393" s="341"/>
      <c r="B393" s="344" t="s">
        <v>74</v>
      </c>
      <c r="C393" s="931">
        <f>'Office Minor'!C468+'Office Minor'!C619</f>
        <v>0</v>
      </c>
      <c r="D393" s="931">
        <f>'Office Minor'!D468+'Office Minor'!D619</f>
        <v>0</v>
      </c>
      <c r="E393" s="931">
        <f>'Office Minor'!E468+'Office Minor'!E619</f>
        <v>0</v>
      </c>
      <c r="F393" s="931">
        <f>'Office Minor'!F468+'Office Minor'!F619</f>
        <v>0</v>
      </c>
      <c r="G393" s="931">
        <f>'Office Minor'!G468+'Office Minor'!G619</f>
        <v>5913257</v>
      </c>
      <c r="H393" s="931">
        <f>'Office Minor'!H468+'Office Minor'!H619</f>
        <v>0</v>
      </c>
      <c r="I393" s="561"/>
      <c r="J393" s="366"/>
      <c r="L393" s="358" t="s">
        <v>491</v>
      </c>
      <c r="M393" s="358" t="s">
        <v>488</v>
      </c>
      <c r="N393" s="814">
        <v>1137386</v>
      </c>
      <c r="O393" s="358" t="s">
        <v>493</v>
      </c>
      <c r="P393" s="456">
        <v>37552387</v>
      </c>
    </row>
    <row r="394" spans="1:18" s="358" customFormat="1" ht="17.100000000000001" customHeight="1" x14ac:dyDescent="0.25">
      <c r="A394" s="344"/>
      <c r="B394" s="344" t="s">
        <v>48</v>
      </c>
      <c r="C394" s="931">
        <f>'Office Minor'!C469+'Office Minor'!C620</f>
        <v>0</v>
      </c>
      <c r="D394" s="931">
        <f>'Office Minor'!D469+'Office Minor'!D620</f>
        <v>0</v>
      </c>
      <c r="E394" s="931">
        <f>'Office Minor'!E469+'Office Minor'!E620</f>
        <v>0</v>
      </c>
      <c r="F394" s="931">
        <f>'Office Minor'!F469+'Office Minor'!F620</f>
        <v>0</v>
      </c>
      <c r="G394" s="931">
        <f>'Office Minor'!G469+'Office Minor'!G620</f>
        <v>165624818</v>
      </c>
      <c r="H394" s="931">
        <f>'Office Minor'!H469+'Office Minor'!H620</f>
        <v>0</v>
      </c>
      <c r="I394" s="561"/>
      <c r="J394" s="366"/>
      <c r="M394" s="358" t="s">
        <v>492</v>
      </c>
      <c r="N394" s="366">
        <f>'Office Minor'!G620</f>
        <v>139069619</v>
      </c>
      <c r="P394" s="366">
        <f>'Office Minor'!G619</f>
        <v>5913257</v>
      </c>
    </row>
    <row r="395" spans="1:18" s="358" customFormat="1" ht="17.100000000000001" customHeight="1" x14ac:dyDescent="0.25">
      <c r="A395" s="1295" t="s">
        <v>49</v>
      </c>
      <c r="B395" s="1296"/>
      <c r="C395" s="533">
        <f t="shared" ref="C395:H395" si="88">SUM(C388:C394)</f>
        <v>150</v>
      </c>
      <c r="D395" s="534">
        <f t="shared" si="88"/>
        <v>1777.3</v>
      </c>
      <c r="E395" s="534">
        <f t="shared" si="88"/>
        <v>19408101.129999999</v>
      </c>
      <c r="F395" s="535">
        <f>SUM(F388:F394)</f>
        <v>2928528150.9000001</v>
      </c>
      <c r="G395" s="535">
        <f>SUM(G388:G394)</f>
        <v>925713050</v>
      </c>
      <c r="H395" s="973">
        <f t="shared" si="88"/>
        <v>1212</v>
      </c>
      <c r="I395" s="561"/>
      <c r="J395" s="366"/>
      <c r="N395" s="410">
        <f>N394+N393</f>
        <v>140207005</v>
      </c>
      <c r="O395" s="760"/>
      <c r="P395" s="410">
        <f>P393+P394</f>
        <v>43465644</v>
      </c>
    </row>
    <row r="396" spans="1:18" s="358" customFormat="1" ht="17.100000000000001" customHeight="1" x14ac:dyDescent="0.25">
      <c r="A396" s="557"/>
      <c r="B396" s="557"/>
      <c r="C396" s="557"/>
      <c r="D396" s="557"/>
      <c r="E396" s="557"/>
      <c r="F396" s="557"/>
      <c r="G396" s="557"/>
      <c r="H396" s="557"/>
      <c r="I396" s="562">
        <f>G415+Distt.Major!G137</f>
        <v>2936226170.0799999</v>
      </c>
      <c r="J396" s="366"/>
    </row>
    <row r="397" spans="1:18" s="358" customFormat="1" ht="17.100000000000001" customHeight="1" x14ac:dyDescent="0.25">
      <c r="A397" s="1297" t="s">
        <v>258</v>
      </c>
      <c r="B397" s="1297"/>
      <c r="C397" s="1297"/>
      <c r="D397" s="1297"/>
      <c r="E397" s="1297"/>
      <c r="F397" s="1297"/>
      <c r="G397" s="1297"/>
      <c r="H397" s="1297"/>
      <c r="I397" s="561"/>
      <c r="J397" s="366"/>
    </row>
    <row r="398" spans="1:18" s="358" customFormat="1" ht="17.100000000000001" customHeight="1" x14ac:dyDescent="0.25">
      <c r="A398" s="1258" t="s">
        <v>181</v>
      </c>
      <c r="B398" s="1258" t="s">
        <v>3</v>
      </c>
      <c r="C398" s="1258" t="s">
        <v>4</v>
      </c>
      <c r="D398" s="890" t="s">
        <v>5</v>
      </c>
      <c r="E398" s="889" t="s">
        <v>6</v>
      </c>
      <c r="F398" s="889" t="s">
        <v>7</v>
      </c>
      <c r="G398" s="889" t="s">
        <v>8</v>
      </c>
      <c r="H398" s="72" t="s">
        <v>9</v>
      </c>
      <c r="I398" s="561"/>
      <c r="J398" s="366"/>
    </row>
    <row r="399" spans="1:18" s="358" customFormat="1" ht="17.100000000000001" customHeight="1" x14ac:dyDescent="0.25">
      <c r="A399" s="1259"/>
      <c r="B399" s="1259"/>
      <c r="C399" s="1259"/>
      <c r="D399" s="891" t="s">
        <v>77</v>
      </c>
      <c r="E399" s="892" t="s">
        <v>78</v>
      </c>
      <c r="F399" s="892" t="s">
        <v>79</v>
      </c>
      <c r="G399" s="892" t="s">
        <v>79</v>
      </c>
      <c r="H399" s="73" t="s">
        <v>12</v>
      </c>
      <c r="I399" s="561"/>
      <c r="J399" s="366"/>
      <c r="L399" s="358" t="s">
        <v>604</v>
      </c>
      <c r="M399" s="358">
        <f>'Office Minor'!C462</f>
        <v>80</v>
      </c>
      <c r="N399" s="358">
        <f>'Office Minor'!D462</f>
        <v>80</v>
      </c>
      <c r="O399" s="358">
        <f>'Office Minor'!E462</f>
        <v>3560697.92</v>
      </c>
      <c r="P399" s="358">
        <f>'Office Minor'!F462</f>
        <v>694336094.39999998</v>
      </c>
      <c r="Q399" s="358">
        <f>'Office Minor'!G462</f>
        <v>293821001</v>
      </c>
      <c r="R399" s="358">
        <f>'Office Minor'!H462</f>
        <v>240</v>
      </c>
    </row>
    <row r="400" spans="1:18" s="358" customFormat="1" ht="17.100000000000001" customHeight="1" x14ac:dyDescent="0.25">
      <c r="A400" s="949">
        <v>1</v>
      </c>
      <c r="B400" s="343" t="s">
        <v>59</v>
      </c>
      <c r="C400" s="344">
        <f>'Office Minor'!C509+'Office Minor'!C314</f>
        <v>203</v>
      </c>
      <c r="D400" s="344">
        <f>'Office Minor'!D509+'Office Minor'!D314</f>
        <v>6233.01</v>
      </c>
      <c r="E400" s="344">
        <f>'Office Minor'!E509+'Office Minor'!E314</f>
        <v>10660746.43</v>
      </c>
      <c r="F400" s="344">
        <f>'Office Minor'!F509+'Office Minor'!F314</f>
        <v>3887230256</v>
      </c>
      <c r="G400" s="344">
        <f>'Office Minor'!G509+'Office Minor'!G314</f>
        <v>968494346</v>
      </c>
      <c r="H400" s="344">
        <f>'Office Minor'!H509+'Office Minor'!H314</f>
        <v>1162</v>
      </c>
      <c r="I400" s="561"/>
      <c r="J400" s="366">
        <f>F400/E400</f>
        <v>364.63021435920223</v>
      </c>
      <c r="L400" s="358" t="s">
        <v>603</v>
      </c>
      <c r="M400" s="358">
        <f>N154+L171</f>
        <v>0</v>
      </c>
      <c r="N400" s="358">
        <f t="shared" ref="N400:R400" si="89">O154+M171</f>
        <v>0</v>
      </c>
      <c r="O400" s="358">
        <f t="shared" si="89"/>
        <v>0</v>
      </c>
      <c r="P400" s="358">
        <f t="shared" si="89"/>
        <v>0</v>
      </c>
      <c r="Q400" s="358">
        <f t="shared" si="89"/>
        <v>0</v>
      </c>
      <c r="R400" s="358">
        <f t="shared" si="89"/>
        <v>0</v>
      </c>
    </row>
    <row r="401" spans="1:18" s="358" customFormat="1" ht="17.100000000000001" customHeight="1" x14ac:dyDescent="0.25">
      <c r="A401" s="339">
        <v>2</v>
      </c>
      <c r="B401" s="343" t="s">
        <v>62</v>
      </c>
      <c r="C401" s="344">
        <f>'Office Minor'!C315+'Office Minor'!C510+'Office Minor'!C499</f>
        <v>610</v>
      </c>
      <c r="D401" s="344">
        <f>'Office Minor'!D315+'Office Minor'!D510+'Office Minor'!D499</f>
        <v>614.89</v>
      </c>
      <c r="E401" s="344">
        <f>'Office Minor'!E315+'Office Minor'!E510+'Office Minor'!E499</f>
        <v>5987557.5599999996</v>
      </c>
      <c r="F401" s="344">
        <f>'Office Minor'!F315+'Office Minor'!F510+'Office Minor'!F499</f>
        <v>1167573724.2</v>
      </c>
      <c r="G401" s="344">
        <f>'Office Minor'!G315+'Office Minor'!G510+'Office Minor'!G499</f>
        <v>102307185.33</v>
      </c>
      <c r="H401" s="344">
        <f>'Office Minor'!H315+'Office Minor'!H510+'Office Minor'!H499</f>
        <v>1985</v>
      </c>
      <c r="I401" s="561"/>
      <c r="J401" s="366">
        <f t="shared" ref="J401:J410" si="90">F401/E401</f>
        <v>195.00000000000003</v>
      </c>
    </row>
    <row r="402" spans="1:18" s="358" customFormat="1" ht="17.100000000000001" customHeight="1" x14ac:dyDescent="0.25">
      <c r="A402" s="949">
        <v>3</v>
      </c>
      <c r="B402" s="343" t="s">
        <v>70</v>
      </c>
      <c r="C402" s="344">
        <f>'Office Minor'!C511</f>
        <v>0</v>
      </c>
      <c r="D402" s="344">
        <f>'Office Minor'!D511</f>
        <v>0</v>
      </c>
      <c r="E402" s="344">
        <f>'Office Minor'!E511</f>
        <v>968830</v>
      </c>
      <c r="F402" s="344">
        <f>'Office Minor'!F511</f>
        <v>823505500</v>
      </c>
      <c r="G402" s="344">
        <f>'Office Minor'!G511</f>
        <v>37167018</v>
      </c>
      <c r="H402" s="344">
        <f>'Office Minor'!H511</f>
        <v>350</v>
      </c>
      <c r="I402" s="561"/>
      <c r="J402" s="366">
        <f t="shared" si="90"/>
        <v>850</v>
      </c>
      <c r="M402" s="760">
        <f>M399-M400</f>
        <v>80</v>
      </c>
      <c r="N402" s="760">
        <f t="shared" ref="N402:R402" si="91">N399-N400</f>
        <v>80</v>
      </c>
      <c r="O402" s="760">
        <f t="shared" si="91"/>
        <v>3560697.92</v>
      </c>
      <c r="P402" s="760">
        <f t="shared" si="91"/>
        <v>694336094.39999998</v>
      </c>
      <c r="Q402" s="760">
        <f t="shared" si="91"/>
        <v>293821001</v>
      </c>
      <c r="R402" s="760">
        <f t="shared" si="91"/>
        <v>240</v>
      </c>
    </row>
    <row r="403" spans="1:18" s="358" customFormat="1" ht="17.100000000000001" customHeight="1" x14ac:dyDescent="0.25">
      <c r="A403" s="339">
        <v>4</v>
      </c>
      <c r="B403" s="343" t="s">
        <v>61</v>
      </c>
      <c r="C403" s="344">
        <f>'Office Minor'!C512+'Office Minor'!C498</f>
        <v>0</v>
      </c>
      <c r="D403" s="344">
        <f>'Office Minor'!D512+'Office Minor'!D498</f>
        <v>0</v>
      </c>
      <c r="E403" s="344">
        <f>'Office Minor'!E512+'Office Minor'!E498</f>
        <v>2321113</v>
      </c>
      <c r="F403" s="344">
        <f>'Office Minor'!F512+'Office Minor'!F498</f>
        <v>4294059050</v>
      </c>
      <c r="G403" s="344">
        <f>'Office Minor'!G512+'Office Minor'!G498</f>
        <v>408822000</v>
      </c>
      <c r="H403" s="344">
        <f>'Office Minor'!H512+'Office Minor'!H498</f>
        <v>10700</v>
      </c>
      <c r="I403" s="561"/>
      <c r="J403" s="366">
        <f t="shared" si="90"/>
        <v>1850</v>
      </c>
    </row>
    <row r="404" spans="1:18" s="358" customFormat="1" ht="17.100000000000001" customHeight="1" x14ac:dyDescent="0.25">
      <c r="A404" s="949">
        <v>5</v>
      </c>
      <c r="B404" s="343" t="s">
        <v>64</v>
      </c>
      <c r="C404" s="344">
        <f>'Office Minor'!C316</f>
        <v>2</v>
      </c>
      <c r="D404" s="344">
        <f>'Office Minor'!D316</f>
        <v>2</v>
      </c>
      <c r="E404" s="344">
        <f>'Office Minor'!E316</f>
        <v>0</v>
      </c>
      <c r="F404" s="344">
        <f>'Office Minor'!F316</f>
        <v>0</v>
      </c>
      <c r="G404" s="344">
        <f>'Office Minor'!G316</f>
        <v>0</v>
      </c>
      <c r="H404" s="344">
        <f>'Office Minor'!H316</f>
        <v>0</v>
      </c>
      <c r="I404" s="561"/>
      <c r="J404" s="366" t="e">
        <f t="shared" si="90"/>
        <v>#DIV/0!</v>
      </c>
    </row>
    <row r="405" spans="1:18" s="358" customFormat="1" ht="17.100000000000001" customHeight="1" x14ac:dyDescent="0.25">
      <c r="A405" s="339">
        <v>6</v>
      </c>
      <c r="B405" s="974" t="s">
        <v>30</v>
      </c>
      <c r="C405" s="344">
        <f>'Office Minor'!C513</f>
        <v>7</v>
      </c>
      <c r="D405" s="344">
        <f>'Office Minor'!D513</f>
        <v>10.62</v>
      </c>
      <c r="E405" s="344">
        <f>'Office Minor'!E513</f>
        <v>68728.12</v>
      </c>
      <c r="F405" s="344">
        <f>'Office Minor'!F513</f>
        <v>48109684</v>
      </c>
      <c r="G405" s="344">
        <f>'Office Minor'!G513</f>
        <v>6185528</v>
      </c>
      <c r="H405" s="344">
        <f>'Office Minor'!H513</f>
        <v>90</v>
      </c>
      <c r="I405" s="561"/>
      <c r="J405" s="366">
        <f t="shared" si="90"/>
        <v>700</v>
      </c>
    </row>
    <row r="406" spans="1:18" s="358" customFormat="1" ht="17.100000000000001" customHeight="1" x14ac:dyDescent="0.25">
      <c r="A406" s="949">
        <v>7</v>
      </c>
      <c r="B406" s="343" t="s">
        <v>58</v>
      </c>
      <c r="C406" s="344">
        <f>'Office Minor'!C514+'Office Minor'!C318</f>
        <v>3</v>
      </c>
      <c r="D406" s="344">
        <f>'Office Minor'!D514+'Office Minor'!D318</f>
        <v>2419.12</v>
      </c>
      <c r="E406" s="344">
        <f>'Office Minor'!E514+'Office Minor'!E318</f>
        <v>1155033.02</v>
      </c>
      <c r="F406" s="344">
        <f>'Office Minor'!F514+'Office Minor'!F318</f>
        <v>335400352.35000002</v>
      </c>
      <c r="G406" s="344">
        <f>'Office Minor'!G514+'Office Minor'!G318</f>
        <v>99626358.950000003</v>
      </c>
      <c r="H406" s="344">
        <f>'Office Minor'!H514+'Office Minor'!H318</f>
        <v>390</v>
      </c>
      <c r="I406" s="561"/>
      <c r="J406" s="366">
        <f t="shared" si="90"/>
        <v>290.38161380875505</v>
      </c>
    </row>
    <row r="407" spans="1:18" s="358" customFormat="1" ht="17.100000000000001" customHeight="1" x14ac:dyDescent="0.25">
      <c r="A407" s="339">
        <v>8</v>
      </c>
      <c r="B407" s="974" t="s">
        <v>398</v>
      </c>
      <c r="C407" s="344">
        <f>'Office Minor'!C515+'Office Minor'!C317</f>
        <v>1</v>
      </c>
      <c r="D407" s="344">
        <f>'Office Minor'!D515+'Office Minor'!D317</f>
        <v>1.8353999999999999</v>
      </c>
      <c r="E407" s="344">
        <f>'Office Minor'!E515+'Office Minor'!E317</f>
        <v>30428.170000000002</v>
      </c>
      <c r="F407" s="344">
        <f>'Office Minor'!F515+'Office Minor'!F317</f>
        <v>10870084.050000001</v>
      </c>
      <c r="G407" s="344">
        <f>'Office Minor'!G515+'Office Minor'!G317</f>
        <v>1617507.7</v>
      </c>
      <c r="H407" s="344">
        <f>'Office Minor'!H515+'Office Minor'!H317</f>
        <v>5</v>
      </c>
      <c r="I407" s="561"/>
      <c r="J407" s="366">
        <f t="shared" si="90"/>
        <v>357.23752200674573</v>
      </c>
    </row>
    <row r="408" spans="1:18" s="358" customFormat="1" ht="17.100000000000001" customHeight="1" x14ac:dyDescent="0.25">
      <c r="A408" s="949">
        <v>9</v>
      </c>
      <c r="B408" s="974" t="str">
        <f>'Office Minor'!B501</f>
        <v>Granite</v>
      </c>
      <c r="C408" s="974">
        <f>'Office Minor'!C501+'Office Minor'!C321</f>
        <v>16</v>
      </c>
      <c r="D408" s="974">
        <f>'Office Minor'!D501+'Office Minor'!D321</f>
        <v>19.79</v>
      </c>
      <c r="E408" s="974">
        <f>'Office Minor'!E501+'Office Minor'!E321</f>
        <v>11477.56</v>
      </c>
      <c r="F408" s="974">
        <f>'Office Minor'!F501+'Office Minor'!F321</f>
        <v>24102876</v>
      </c>
      <c r="G408" s="974">
        <f>'Office Minor'!G501+'Office Minor'!G321</f>
        <v>3388472.1</v>
      </c>
      <c r="H408" s="974">
        <f>'Office Minor'!H501+'Office Minor'!H321</f>
        <v>52</v>
      </c>
      <c r="I408" s="561"/>
      <c r="J408" s="366"/>
    </row>
    <row r="409" spans="1:18" s="358" customFormat="1" ht="17.100000000000001" customHeight="1" x14ac:dyDescent="0.25">
      <c r="A409" s="949">
        <v>10</v>
      </c>
      <c r="B409" s="974" t="s">
        <v>170</v>
      </c>
      <c r="C409" s="344">
        <f>'Office Minor'!C517+'Office Minor'!C319</f>
        <v>141</v>
      </c>
      <c r="D409" s="344">
        <f>'Office Minor'!D517+'Office Minor'!D319</f>
        <v>602.26</v>
      </c>
      <c r="E409" s="344">
        <f>'Office Minor'!E517+'Office Minor'!E319</f>
        <v>899804.04999999993</v>
      </c>
      <c r="F409" s="344">
        <f>'Office Minor'!F517+'Office Minor'!F319</f>
        <v>404909655.30000001</v>
      </c>
      <c r="G409" s="344">
        <f>'Office Minor'!G517+'Office Minor'!G319</f>
        <v>53957393</v>
      </c>
      <c r="H409" s="344">
        <f>'Office Minor'!H517+'Office Minor'!H319</f>
        <v>760</v>
      </c>
      <c r="I409" s="561"/>
      <c r="J409" s="366">
        <f t="shared" si="90"/>
        <v>449.99759147561076</v>
      </c>
    </row>
    <row r="410" spans="1:18" s="358" customFormat="1" ht="17.100000000000001" customHeight="1" x14ac:dyDescent="0.25">
      <c r="A410" s="339">
        <v>11</v>
      </c>
      <c r="B410" s="340" t="s">
        <v>169</v>
      </c>
      <c r="C410" s="344">
        <f>'Office Minor'!C320+'Office Minor'!C500</f>
        <v>4</v>
      </c>
      <c r="D410" s="344">
        <f>'Office Minor'!D320+'Office Minor'!D500</f>
        <v>19.5</v>
      </c>
      <c r="E410" s="344">
        <f>'Office Minor'!E320+'Office Minor'!E500</f>
        <v>0</v>
      </c>
      <c r="F410" s="344">
        <f>'Office Minor'!F320+'Office Minor'!F500</f>
        <v>0</v>
      </c>
      <c r="G410" s="344">
        <f>'Office Minor'!G320+'Office Minor'!G500</f>
        <v>60000</v>
      </c>
      <c r="H410" s="344">
        <f>'Office Minor'!H320+'Office Minor'!H500</f>
        <v>5</v>
      </c>
      <c r="I410" s="561"/>
      <c r="J410" s="366" t="e">
        <f t="shared" si="90"/>
        <v>#DIV/0!</v>
      </c>
    </row>
    <row r="411" spans="1:18" s="358" customFormat="1" ht="17.100000000000001" customHeight="1" x14ac:dyDescent="0.25">
      <c r="A411" s="949">
        <v>12</v>
      </c>
      <c r="B411" s="343" t="s">
        <v>67</v>
      </c>
      <c r="C411" s="344">
        <f>'Office Minor'!C516</f>
        <v>3</v>
      </c>
      <c r="D411" s="344">
        <f>'Office Minor'!D516</f>
        <v>12.03</v>
      </c>
      <c r="E411" s="344">
        <f>'Office Minor'!E516</f>
        <v>71864.37</v>
      </c>
      <c r="F411" s="344">
        <f>'Office Minor'!F516</f>
        <v>25871173.199999999</v>
      </c>
      <c r="G411" s="344">
        <f>'Office Minor'!G516</f>
        <v>928143</v>
      </c>
      <c r="H411" s="344">
        <f>'Office Minor'!H516</f>
        <v>100</v>
      </c>
      <c r="I411" s="561"/>
      <c r="J411" s="366"/>
    </row>
    <row r="412" spans="1:18" s="358" customFormat="1" ht="17.100000000000001" customHeight="1" x14ac:dyDescent="0.25">
      <c r="A412" s="1013">
        <v>13</v>
      </c>
      <c r="B412" s="343" t="s">
        <v>43</v>
      </c>
      <c r="C412" s="344">
        <f>'Office Minor'!C518</f>
        <v>175</v>
      </c>
      <c r="D412" s="344">
        <f>'Office Minor'!D518</f>
        <v>505.19</v>
      </c>
      <c r="E412" s="344">
        <f>'Office Minor'!E518</f>
        <v>2074701.57</v>
      </c>
      <c r="F412" s="344">
        <f>'Office Minor'!F518</f>
        <v>1037350785</v>
      </c>
      <c r="G412" s="344">
        <f>'Office Minor'!G518</f>
        <v>109584324</v>
      </c>
      <c r="H412" s="344">
        <f>'Office Minor'!H518</f>
        <v>300</v>
      </c>
      <c r="I412" s="561"/>
      <c r="J412" s="366"/>
    </row>
    <row r="413" spans="1:18" s="358" customFormat="1" ht="17.100000000000001" customHeight="1" x14ac:dyDescent="0.25">
      <c r="A413" s="910"/>
      <c r="B413" s="343" t="s">
        <v>74</v>
      </c>
      <c r="C413" s="344"/>
      <c r="D413" s="344"/>
      <c r="E413" s="344"/>
      <c r="F413" s="344"/>
      <c r="G413" s="945">
        <f>'Office Minor'!G519+'Office Minor'!G502+'Office Minor'!G322</f>
        <v>18594006</v>
      </c>
      <c r="H413" s="344"/>
      <c r="I413" s="561"/>
      <c r="J413" s="366"/>
      <c r="K413" s="358" t="s">
        <v>599</v>
      </c>
      <c r="L413" s="358">
        <f>'Office Minor'!C123</f>
        <v>20</v>
      </c>
      <c r="M413" s="358">
        <f>'Office Minor'!D123</f>
        <v>40.729999999999997</v>
      </c>
      <c r="N413" s="358">
        <f>'Office Minor'!E123</f>
        <v>56520</v>
      </c>
      <c r="O413" s="358">
        <f>'Office Minor'!F123</f>
        <v>118692000</v>
      </c>
      <c r="P413" s="358">
        <f>'Office Minor'!G123</f>
        <v>16390800</v>
      </c>
      <c r="Q413" s="358">
        <f>'Office Minor'!H123</f>
        <v>71</v>
      </c>
    </row>
    <row r="414" spans="1:18" s="358" customFormat="1" ht="17.100000000000001" customHeight="1" x14ac:dyDescent="0.25">
      <c r="A414" s="910"/>
      <c r="B414" s="343" t="s">
        <v>48</v>
      </c>
      <c r="C414" s="344"/>
      <c r="D414" s="344"/>
      <c r="E414" s="344"/>
      <c r="F414" s="344"/>
      <c r="G414" s="945">
        <f>'Office Minor'!G520+'Office Minor'!G503+'Office Minor'!G323</f>
        <v>709719410</v>
      </c>
      <c r="H414" s="344"/>
      <c r="I414" s="561"/>
      <c r="J414" s="366"/>
    </row>
    <row r="415" spans="1:18" s="358" customFormat="1" ht="17.100000000000001" customHeight="1" x14ac:dyDescent="0.25">
      <c r="A415" s="1262" t="s">
        <v>49</v>
      </c>
      <c r="B415" s="1263"/>
      <c r="C415" s="533">
        <f t="shared" ref="C415:H415" si="92">SUM(C400:C414)</f>
        <v>1165</v>
      </c>
      <c r="D415" s="534">
        <f t="shared" si="92"/>
        <v>10440.245400000002</v>
      </c>
      <c r="E415" s="533">
        <f t="shared" si="92"/>
        <v>24250283.850000001</v>
      </c>
      <c r="F415" s="535">
        <f t="shared" si="92"/>
        <v>12058983140.1</v>
      </c>
      <c r="G415" s="535">
        <f t="shared" si="92"/>
        <v>2520451692.0799999</v>
      </c>
      <c r="H415" s="936">
        <f t="shared" si="92"/>
        <v>15899</v>
      </c>
      <c r="I415" s="561"/>
      <c r="J415" s="366"/>
    </row>
    <row r="416" spans="1:18" s="569" customFormat="1" ht="17.100000000000001" customHeight="1" x14ac:dyDescent="0.25">
      <c r="A416" s="557"/>
      <c r="B416" s="557"/>
      <c r="C416" s="557"/>
      <c r="D416" s="557"/>
      <c r="E416" s="557"/>
      <c r="F416" s="557"/>
      <c r="G416" s="557"/>
      <c r="H416" s="557"/>
      <c r="I416" s="562">
        <f>G435+Distt.Major!G145</f>
        <v>3055996257</v>
      </c>
      <c r="J416" s="366"/>
      <c r="K416" s="569" t="s">
        <v>558</v>
      </c>
      <c r="L416" s="569">
        <f>'Office Minor'!C130</f>
        <v>0</v>
      </c>
      <c r="M416" s="569">
        <f>'Office Minor'!D130</f>
        <v>0</v>
      </c>
      <c r="N416" s="569">
        <f>'Office Minor'!E130</f>
        <v>0</v>
      </c>
      <c r="O416" s="569">
        <f>'Office Minor'!F130</f>
        <v>0</v>
      </c>
      <c r="P416" s="569">
        <f>'Office Minor'!G130</f>
        <v>0</v>
      </c>
      <c r="Q416" s="569">
        <f>'Office Minor'!H130</f>
        <v>0</v>
      </c>
    </row>
    <row r="417" spans="1:17" s="358" customFormat="1" ht="17.100000000000001" customHeight="1" x14ac:dyDescent="0.25">
      <c r="A417" s="1297" t="s">
        <v>259</v>
      </c>
      <c r="B417" s="1297"/>
      <c r="C417" s="1297"/>
      <c r="D417" s="1297"/>
      <c r="E417" s="1297"/>
      <c r="F417" s="1297"/>
      <c r="G417" s="1297"/>
      <c r="H417" s="1297"/>
      <c r="I417" s="561"/>
      <c r="J417" s="366"/>
      <c r="K417" s="358" t="s">
        <v>556</v>
      </c>
      <c r="L417" s="358">
        <f>L16</f>
        <v>0</v>
      </c>
      <c r="M417" s="358">
        <f t="shared" ref="M417:Q417" si="93">M16</f>
        <v>0</v>
      </c>
      <c r="N417" s="358">
        <f t="shared" si="93"/>
        <v>0</v>
      </c>
      <c r="O417" s="358">
        <f t="shared" si="93"/>
        <v>0</v>
      </c>
      <c r="P417" s="358">
        <f t="shared" si="93"/>
        <v>0</v>
      </c>
      <c r="Q417" s="358">
        <f t="shared" si="93"/>
        <v>0</v>
      </c>
    </row>
    <row r="418" spans="1:17" s="358" customFormat="1" ht="17.100000000000001" customHeight="1" x14ac:dyDescent="0.25">
      <c r="A418" s="1258" t="s">
        <v>181</v>
      </c>
      <c r="B418" s="1258" t="s">
        <v>3</v>
      </c>
      <c r="C418" s="1258" t="s">
        <v>4</v>
      </c>
      <c r="D418" s="890" t="s">
        <v>5</v>
      </c>
      <c r="E418" s="72" t="s">
        <v>6</v>
      </c>
      <c r="F418" s="889" t="s">
        <v>7</v>
      </c>
      <c r="G418" s="889" t="s">
        <v>8</v>
      </c>
      <c r="H418" s="72" t="s">
        <v>9</v>
      </c>
      <c r="I418" s="561"/>
      <c r="J418" s="366"/>
    </row>
    <row r="419" spans="1:17" s="358" customFormat="1" ht="17.100000000000001" customHeight="1" x14ac:dyDescent="0.25">
      <c r="A419" s="1259"/>
      <c r="B419" s="1259"/>
      <c r="C419" s="1259"/>
      <c r="D419" s="891" t="s">
        <v>77</v>
      </c>
      <c r="E419" s="891" t="s">
        <v>78</v>
      </c>
      <c r="F419" s="892" t="s">
        <v>79</v>
      </c>
      <c r="G419" s="892" t="s">
        <v>79</v>
      </c>
      <c r="H419" s="73" t="s">
        <v>12</v>
      </c>
      <c r="I419" s="561"/>
      <c r="J419" s="366"/>
      <c r="K419" s="295"/>
    </row>
    <row r="420" spans="1:17" s="358" customFormat="1" ht="17.100000000000001" customHeight="1" x14ac:dyDescent="0.25">
      <c r="A420" s="893">
        <v>1</v>
      </c>
      <c r="B420" s="885" t="s">
        <v>59</v>
      </c>
      <c r="C420" s="885">
        <f>'Office Minor'!C743+'Office Minor'!C127</f>
        <v>50</v>
      </c>
      <c r="D420" s="885">
        <f>'Office Minor'!D743+'Office Minor'!D127</f>
        <v>2057.9100000000003</v>
      </c>
      <c r="E420" s="885">
        <f>'Office Minor'!E743+'Office Minor'!E127</f>
        <v>1175902.29</v>
      </c>
      <c r="F420" s="885">
        <f>'Office Minor'!F743+'Office Minor'!F127</f>
        <v>409473776.5</v>
      </c>
      <c r="G420" s="885">
        <f>'Office Minor'!G743+'Office Minor'!G127</f>
        <v>110944445</v>
      </c>
      <c r="H420" s="885">
        <f>'Office Minor'!H743+'Office Minor'!H127</f>
        <v>771</v>
      </c>
      <c r="I420" s="1039" t="s">
        <v>644</v>
      </c>
      <c r="J420" s="366">
        <f>F420/E420</f>
        <v>348.22091935886954</v>
      </c>
      <c r="K420" s="358" t="s">
        <v>557</v>
      </c>
      <c r="L420" s="456">
        <v>0</v>
      </c>
      <c r="M420" s="456">
        <v>0</v>
      </c>
      <c r="N420" s="456">
        <v>0</v>
      </c>
      <c r="O420" s="456">
        <v>0</v>
      </c>
      <c r="P420" s="456">
        <v>0</v>
      </c>
      <c r="Q420" s="456">
        <v>0</v>
      </c>
    </row>
    <row r="421" spans="1:17" s="358" customFormat="1" ht="17.100000000000001" customHeight="1" x14ac:dyDescent="0.25">
      <c r="A421" s="894">
        <v>2</v>
      </c>
      <c r="B421" s="885" t="s">
        <v>61</v>
      </c>
      <c r="C421" s="885">
        <f>'Office Minor'!C744</f>
        <v>1</v>
      </c>
      <c r="D421" s="885">
        <v>0</v>
      </c>
      <c r="E421" s="885">
        <v>0</v>
      </c>
      <c r="F421" s="885">
        <v>0</v>
      </c>
      <c r="G421" s="885">
        <v>0</v>
      </c>
      <c r="H421" s="885">
        <f>'Office Minor'!H744+'Office Minor'!H122</f>
        <v>0</v>
      </c>
      <c r="I421" s="561"/>
      <c r="J421" s="366" t="e">
        <f t="shared" ref="J421:J430" si="94">F421/E421</f>
        <v>#DIV/0!</v>
      </c>
      <c r="L421" s="760">
        <f>L420</f>
        <v>0</v>
      </c>
      <c r="M421" s="760">
        <f t="shared" ref="M421:Q421" si="95">M420</f>
        <v>0</v>
      </c>
      <c r="N421" s="760">
        <f t="shared" si="95"/>
        <v>0</v>
      </c>
      <c r="O421" s="760">
        <f t="shared" si="95"/>
        <v>0</v>
      </c>
      <c r="P421" s="760">
        <f t="shared" si="95"/>
        <v>0</v>
      </c>
      <c r="Q421" s="760">
        <f t="shared" si="95"/>
        <v>0</v>
      </c>
    </row>
    <row r="422" spans="1:17" s="358" customFormat="1" ht="17.100000000000001" customHeight="1" x14ac:dyDescent="0.25">
      <c r="A422" s="893">
        <v>3</v>
      </c>
      <c r="B422" s="885" t="s">
        <v>68</v>
      </c>
      <c r="C422" s="885">
        <f>'Office Minor'!C745</f>
        <v>7</v>
      </c>
      <c r="D422" s="885">
        <f>'Office Minor'!D745</f>
        <v>17.489999999999998</v>
      </c>
      <c r="E422" s="885">
        <f>'Office Minor'!E745</f>
        <v>16577.310000000001</v>
      </c>
      <c r="F422" s="885">
        <f>'Office Minor'!F745</f>
        <v>2486596.5</v>
      </c>
      <c r="G422" s="885">
        <f>'Office Minor'!G745</f>
        <v>1502328</v>
      </c>
      <c r="H422" s="885">
        <f>'Office Minor'!H745</f>
        <v>30</v>
      </c>
      <c r="I422" s="561"/>
      <c r="J422" s="366">
        <f t="shared" si="94"/>
        <v>150</v>
      </c>
      <c r="K422" s="64" t="s">
        <v>553</v>
      </c>
      <c r="L422" s="456">
        <f>'Office Minor'!C123-L13</f>
        <v>20</v>
      </c>
      <c r="M422" s="456">
        <f>'Office Minor'!D123-M13</f>
        <v>40.729999999999997</v>
      </c>
      <c r="N422" s="456">
        <f>'Office Minor'!E123-N13</f>
        <v>56520</v>
      </c>
      <c r="O422" s="456">
        <f>'Office Minor'!F123-O13</f>
        <v>118692000</v>
      </c>
      <c r="P422" s="456">
        <f>'Office Minor'!G123-P13</f>
        <v>16390800</v>
      </c>
      <c r="Q422" s="456">
        <f>'Office Minor'!H123-Q13</f>
        <v>71</v>
      </c>
    </row>
    <row r="423" spans="1:17" s="358" customFormat="1" ht="17.100000000000001" customHeight="1" x14ac:dyDescent="0.25">
      <c r="A423" s="894">
        <v>4</v>
      </c>
      <c r="B423" s="885" t="s">
        <v>57</v>
      </c>
      <c r="C423" s="885">
        <f>'Office Minor'!C746</f>
        <v>247</v>
      </c>
      <c r="D423" s="885">
        <f>'Office Minor'!D746</f>
        <v>536.99</v>
      </c>
      <c r="E423" s="885">
        <f>'Office Minor'!E746</f>
        <v>1414741.26</v>
      </c>
      <c r="F423" s="885">
        <f>'Office Minor'!F746</f>
        <v>2970956646</v>
      </c>
      <c r="G423" s="885">
        <f>'Office Minor'!G746</f>
        <v>393203644</v>
      </c>
      <c r="H423" s="885">
        <f>'Office Minor'!H746</f>
        <v>830</v>
      </c>
      <c r="I423" s="561"/>
      <c r="J423" s="366">
        <f t="shared" si="94"/>
        <v>2100</v>
      </c>
      <c r="K423" s="358" t="s">
        <v>554</v>
      </c>
      <c r="L423" s="358">
        <f>'Office Minor'!C746</f>
        <v>247</v>
      </c>
      <c r="M423" s="358">
        <f>'Office Minor'!D746</f>
        <v>536.99</v>
      </c>
      <c r="N423" s="358">
        <f>'Office Minor'!E746</f>
        <v>1414741.26</v>
      </c>
      <c r="O423" s="358">
        <f>'Office Minor'!F746</f>
        <v>2970956646</v>
      </c>
      <c r="P423" s="358">
        <f>'Office Minor'!G746</f>
        <v>393203644</v>
      </c>
      <c r="Q423" s="358">
        <f>'Office Minor'!H746</f>
        <v>830</v>
      </c>
    </row>
    <row r="424" spans="1:17" s="358" customFormat="1" ht="17.100000000000001" customHeight="1" x14ac:dyDescent="0.25">
      <c r="A424" s="893">
        <v>5</v>
      </c>
      <c r="B424" s="885" t="s">
        <v>62</v>
      </c>
      <c r="C424" s="895">
        <f>'Office Minor'!C747</f>
        <v>199</v>
      </c>
      <c r="D424" s="895">
        <f>'Office Minor'!D747</f>
        <v>218.9</v>
      </c>
      <c r="E424" s="895">
        <f>'Office Minor'!E747</f>
        <v>5686839.2699999996</v>
      </c>
      <c r="F424" s="895">
        <f>'Office Minor'!F747</f>
        <v>1108933658</v>
      </c>
      <c r="G424" s="895">
        <f>'Office Minor'!G747</f>
        <v>72655493</v>
      </c>
      <c r="H424" s="895">
        <f>'Office Minor'!H747</f>
        <v>2200</v>
      </c>
      <c r="I424" s="561"/>
      <c r="J424" s="366">
        <f t="shared" si="94"/>
        <v>195.00000006154562</v>
      </c>
      <c r="L424" s="397">
        <f>L422+L423</f>
        <v>267</v>
      </c>
      <c r="M424" s="397">
        <f t="shared" ref="M424:Q424" si="96">M422+M423</f>
        <v>577.72</v>
      </c>
      <c r="N424" s="397">
        <f t="shared" si="96"/>
        <v>1471261.26</v>
      </c>
      <c r="O424" s="397">
        <f t="shared" si="96"/>
        <v>3089648646</v>
      </c>
      <c r="P424" s="397">
        <f t="shared" si="96"/>
        <v>409594444</v>
      </c>
      <c r="Q424" s="397">
        <f t="shared" si="96"/>
        <v>901</v>
      </c>
    </row>
    <row r="425" spans="1:17" s="358" customFormat="1" ht="17.100000000000001" customHeight="1" x14ac:dyDescent="0.25">
      <c r="A425" s="894">
        <v>6</v>
      </c>
      <c r="B425" s="885" t="s">
        <v>64</v>
      </c>
      <c r="C425" s="885">
        <f>'Office Minor'!C752</f>
        <v>0</v>
      </c>
      <c r="D425" s="885">
        <f>'Office Minor'!D752</f>
        <v>0</v>
      </c>
      <c r="E425" s="885">
        <f>'Office Minor'!E752</f>
        <v>360215</v>
      </c>
      <c r="F425" s="885">
        <f>'Office Minor'!F752</f>
        <v>75645150</v>
      </c>
      <c r="G425" s="885">
        <f>'Office Minor'!G752</f>
        <v>8899300</v>
      </c>
      <c r="H425" s="885">
        <f>'Office Minor'!H752</f>
        <v>250</v>
      </c>
      <c r="I425" s="561"/>
      <c r="J425" s="366">
        <f t="shared" si="94"/>
        <v>210</v>
      </c>
      <c r="K425" s="64" t="s">
        <v>508</v>
      </c>
      <c r="L425" s="366">
        <f>'Office Minor'!C747</f>
        <v>199</v>
      </c>
      <c r="M425" s="366">
        <f>'Office Minor'!D747</f>
        <v>218.9</v>
      </c>
      <c r="N425" s="366">
        <f>'Office Minor'!E747</f>
        <v>5686839.2699999996</v>
      </c>
      <c r="O425" s="366">
        <f>'Office Minor'!F747</f>
        <v>1108933658</v>
      </c>
      <c r="P425" s="366">
        <f>'Office Minor'!G747</f>
        <v>72655493</v>
      </c>
      <c r="Q425" s="366">
        <f>'Office Minor'!H747</f>
        <v>2200</v>
      </c>
    </row>
    <row r="426" spans="1:17" s="358" customFormat="1" ht="17.100000000000001" customHeight="1" x14ac:dyDescent="0.25">
      <c r="A426" s="893">
        <v>7</v>
      </c>
      <c r="B426" s="885" t="s">
        <v>58</v>
      </c>
      <c r="C426" s="885">
        <f>'Office Minor'!C748</f>
        <v>5</v>
      </c>
      <c r="D426" s="885">
        <f>'Office Minor'!D748</f>
        <v>19484</v>
      </c>
      <c r="E426" s="885">
        <f>'Office Minor'!E748</f>
        <v>587710.21</v>
      </c>
      <c r="F426" s="885">
        <f>'Office Minor'!F748</f>
        <v>164558858.79999998</v>
      </c>
      <c r="G426" s="885">
        <f>'Office Minor'!G748</f>
        <v>294308399</v>
      </c>
      <c r="H426" s="885">
        <f>'Office Minor'!H748</f>
        <v>250</v>
      </c>
      <c r="I426" s="561"/>
      <c r="J426" s="366">
        <f t="shared" si="94"/>
        <v>280</v>
      </c>
      <c r="K426" s="64" t="s">
        <v>555</v>
      </c>
      <c r="L426" s="358">
        <f>K6</f>
        <v>55</v>
      </c>
      <c r="M426" s="358">
        <f t="shared" ref="M426:Q426" si="97">L6</f>
        <v>56.58</v>
      </c>
      <c r="N426" s="358">
        <f t="shared" si="97"/>
        <v>414273</v>
      </c>
      <c r="O426" s="358">
        <f t="shared" si="97"/>
        <v>80783235</v>
      </c>
      <c r="P426" s="358">
        <f t="shared" si="97"/>
        <v>14499555</v>
      </c>
      <c r="Q426" s="358">
        <f t="shared" si="97"/>
        <v>104</v>
      </c>
    </row>
    <row r="427" spans="1:17" s="358" customFormat="1" ht="17.100000000000001" customHeight="1" x14ac:dyDescent="0.25">
      <c r="A427" s="894">
        <v>8</v>
      </c>
      <c r="B427" s="885" t="s">
        <v>66</v>
      </c>
      <c r="C427" s="885">
        <f>'Office Minor'!C749+'Office Minor'!C126</f>
        <v>0</v>
      </c>
      <c r="D427" s="885">
        <f>'Office Minor'!D749+'Office Minor'!D126</f>
        <v>0</v>
      </c>
      <c r="E427" s="885">
        <f>'Office Minor'!E749+'Office Minor'!E126</f>
        <v>109109</v>
      </c>
      <c r="F427" s="885">
        <f>'Office Minor'!F749+'Office Minor'!F126</f>
        <v>70920850</v>
      </c>
      <c r="G427" s="885">
        <f>'Office Minor'!G749+'Office Minor'!G126</f>
        <v>2695154</v>
      </c>
      <c r="H427" s="885">
        <f>'Office Minor'!H749+'Office Minor'!H126</f>
        <v>116</v>
      </c>
      <c r="I427" s="561"/>
      <c r="J427" s="366">
        <f>F427/E427</f>
        <v>650</v>
      </c>
      <c r="L427" s="410">
        <f>L425+L426</f>
        <v>254</v>
      </c>
      <c r="M427" s="410">
        <f t="shared" ref="M427:Q427" si="98">M425+M426</f>
        <v>275.48</v>
      </c>
      <c r="N427" s="410">
        <f t="shared" si="98"/>
        <v>6101112.2699999996</v>
      </c>
      <c r="O427" s="410">
        <f t="shared" si="98"/>
        <v>1189716893</v>
      </c>
      <c r="P427" s="410">
        <f t="shared" si="98"/>
        <v>87155048</v>
      </c>
      <c r="Q427" s="410">
        <f t="shared" si="98"/>
        <v>2304</v>
      </c>
    </row>
    <row r="428" spans="1:17" s="358" customFormat="1" ht="17.100000000000001" customHeight="1" x14ac:dyDescent="0.25">
      <c r="A428" s="893">
        <v>9</v>
      </c>
      <c r="B428" s="886" t="s">
        <v>25</v>
      </c>
      <c r="C428" s="885">
        <f>'Office Minor'!C750</f>
        <v>35</v>
      </c>
      <c r="D428" s="885">
        <f>'Office Minor'!D750</f>
        <v>740.66</v>
      </c>
      <c r="E428" s="885">
        <f>'Office Minor'!E750</f>
        <v>610721.61</v>
      </c>
      <c r="F428" s="885">
        <f>'Office Minor'!F750</f>
        <v>274824724.5</v>
      </c>
      <c r="G428" s="885">
        <f>'Office Minor'!G750</f>
        <v>41489793</v>
      </c>
      <c r="H428" s="885">
        <f>'Office Minor'!H750</f>
        <v>180</v>
      </c>
      <c r="I428" s="561"/>
      <c r="J428" s="366">
        <f t="shared" si="94"/>
        <v>450</v>
      </c>
      <c r="K428" s="358" t="s">
        <v>509</v>
      </c>
      <c r="L428" s="358">
        <f>'Office Minor'!C752</f>
        <v>0</v>
      </c>
      <c r="M428" s="358">
        <f>'Office Minor'!D752</f>
        <v>0</v>
      </c>
      <c r="N428" s="358">
        <f>'Office Minor'!E752</f>
        <v>360215</v>
      </c>
      <c r="O428" s="358">
        <f>'Office Minor'!F752</f>
        <v>75645150</v>
      </c>
      <c r="P428" s="358">
        <f>'Office Minor'!G752</f>
        <v>8899300</v>
      </c>
      <c r="Q428" s="358">
        <f>'Office Minor'!H752</f>
        <v>250</v>
      </c>
    </row>
    <row r="429" spans="1:17" s="358" customFormat="1" ht="17.100000000000001" customHeight="1" x14ac:dyDescent="0.25">
      <c r="A429" s="894">
        <v>10</v>
      </c>
      <c r="B429" s="886" t="s">
        <v>40</v>
      </c>
      <c r="C429" s="885">
        <v>0</v>
      </c>
      <c r="D429" s="885">
        <v>0</v>
      </c>
      <c r="E429" s="885">
        <v>0</v>
      </c>
      <c r="F429" s="885">
        <v>0</v>
      </c>
      <c r="G429" s="885">
        <v>0</v>
      </c>
      <c r="H429" s="885">
        <v>0</v>
      </c>
      <c r="I429" s="561"/>
      <c r="J429" s="366" t="e">
        <f t="shared" si="94"/>
        <v>#DIV/0!</v>
      </c>
      <c r="K429" s="358" t="s">
        <v>517</v>
      </c>
      <c r="L429" s="358">
        <f>L22-L19</f>
        <v>0</v>
      </c>
      <c r="M429" s="358">
        <f t="shared" ref="M429:Q429" si="99">M22-M19</f>
        <v>0</v>
      </c>
      <c r="N429" s="358">
        <f t="shared" si="99"/>
        <v>0</v>
      </c>
      <c r="O429" s="358">
        <f t="shared" si="99"/>
        <v>0</v>
      </c>
      <c r="P429" s="358">
        <f t="shared" si="99"/>
        <v>0</v>
      </c>
      <c r="Q429" s="358">
        <f t="shared" si="99"/>
        <v>21</v>
      </c>
    </row>
    <row r="430" spans="1:17" s="358" customFormat="1" ht="17.100000000000001" customHeight="1" x14ac:dyDescent="0.25">
      <c r="A430" s="893">
        <v>11</v>
      </c>
      <c r="B430" s="888" t="s">
        <v>169</v>
      </c>
      <c r="C430" s="885">
        <f>'Office Minor'!C751</f>
        <v>15</v>
      </c>
      <c r="D430" s="885">
        <f>'Office Minor'!D751</f>
        <v>125.8</v>
      </c>
      <c r="E430" s="885">
        <f>'Office Minor'!E751</f>
        <v>123475.53</v>
      </c>
      <c r="F430" s="885">
        <f>'Office Minor'!F751</f>
        <v>61120387.350000001</v>
      </c>
      <c r="G430" s="885">
        <f>'Office Minor'!G751</f>
        <v>11333810</v>
      </c>
      <c r="H430" s="885">
        <f>'Office Minor'!H751</f>
        <v>60</v>
      </c>
      <c r="I430" s="561"/>
      <c r="J430" s="366">
        <f t="shared" si="94"/>
        <v>495</v>
      </c>
      <c r="K430" s="569"/>
      <c r="L430" s="567">
        <f>L428+L429</f>
        <v>0</v>
      </c>
      <c r="M430" s="567">
        <f t="shared" ref="M430:Q430" si="100">M428+M429</f>
        <v>0</v>
      </c>
      <c r="N430" s="567">
        <f t="shared" si="100"/>
        <v>360215</v>
      </c>
      <c r="O430" s="567">
        <f t="shared" si="100"/>
        <v>75645150</v>
      </c>
      <c r="P430" s="567">
        <f t="shared" si="100"/>
        <v>8899300</v>
      </c>
      <c r="Q430" s="567">
        <f t="shared" si="100"/>
        <v>271</v>
      </c>
    </row>
    <row r="431" spans="1:17" s="358" customFormat="1" ht="17.100000000000001" customHeight="1" x14ac:dyDescent="0.25">
      <c r="A431" s="894">
        <v>12</v>
      </c>
      <c r="B431" s="888" t="str">
        <f>'Office Minor'!B753</f>
        <v>Murram</v>
      </c>
      <c r="C431" s="888">
        <f>'Office Minor'!C753</f>
        <v>0</v>
      </c>
      <c r="D431" s="888">
        <f>'Office Minor'!D753</f>
        <v>0</v>
      </c>
      <c r="E431" s="888">
        <f>'Office Minor'!E753</f>
        <v>0</v>
      </c>
      <c r="F431" s="888">
        <f>'Office Minor'!F753</f>
        <v>0</v>
      </c>
      <c r="G431" s="888">
        <f>'Office Minor'!G753</f>
        <v>0</v>
      </c>
      <c r="H431" s="888">
        <f>'Office Minor'!H753</f>
        <v>0</v>
      </c>
      <c r="I431" s="561"/>
      <c r="J431" s="366"/>
      <c r="K431" s="569"/>
      <c r="L431" s="567"/>
      <c r="M431" s="567"/>
      <c r="N431" s="567"/>
      <c r="O431" s="567"/>
      <c r="P431" s="567"/>
      <c r="Q431" s="567"/>
    </row>
    <row r="432" spans="1:17" s="358" customFormat="1" ht="17.100000000000001" customHeight="1" x14ac:dyDescent="0.25">
      <c r="A432" s="894">
        <v>13</v>
      </c>
      <c r="B432" s="888" t="s">
        <v>30</v>
      </c>
      <c r="C432" s="888">
        <f>'Office Minor'!C754</f>
        <v>0</v>
      </c>
      <c r="D432" s="888">
        <f>'Office Minor'!D754</f>
        <v>0</v>
      </c>
      <c r="E432" s="888">
        <f>'Office Minor'!E754</f>
        <v>0</v>
      </c>
      <c r="F432" s="888">
        <f>'Office Minor'!F754</f>
        <v>0</v>
      </c>
      <c r="G432" s="888">
        <f>'Office Minor'!G754</f>
        <v>0</v>
      </c>
      <c r="H432" s="888">
        <f>'Office Minor'!H754</f>
        <v>0</v>
      </c>
      <c r="I432" s="561"/>
      <c r="J432" s="366"/>
      <c r="K432" s="569"/>
      <c r="L432" s="567"/>
      <c r="M432" s="567"/>
      <c r="N432" s="567"/>
      <c r="O432" s="567"/>
      <c r="P432" s="567"/>
      <c r="Q432" s="567"/>
    </row>
    <row r="433" spans="1:17" s="358" customFormat="1" ht="17.100000000000001" customHeight="1" x14ac:dyDescent="0.25">
      <c r="A433" s="885"/>
      <c r="B433" s="885" t="s">
        <v>74</v>
      </c>
      <c r="C433" s="885">
        <f>'Office Minor'!C755</f>
        <v>0</v>
      </c>
      <c r="D433" s="885">
        <f>'Office Minor'!D755</f>
        <v>0</v>
      </c>
      <c r="E433" s="885">
        <f>'Office Minor'!E755</f>
        <v>0</v>
      </c>
      <c r="F433" s="885">
        <f>'Office Minor'!F755</f>
        <v>0</v>
      </c>
      <c r="G433" s="885">
        <f>'Office Minor'!G755</f>
        <v>21481853</v>
      </c>
      <c r="H433" s="885">
        <f>'Office Minor'!H755</f>
        <v>0</v>
      </c>
      <c r="I433" s="561"/>
      <c r="J433" s="366"/>
      <c r="K433" s="366"/>
      <c r="L433" s="366"/>
      <c r="M433" s="366"/>
      <c r="N433" s="366"/>
      <c r="O433" s="366"/>
    </row>
    <row r="434" spans="1:17" s="358" customFormat="1" ht="17.100000000000001" customHeight="1" x14ac:dyDescent="0.25">
      <c r="A434" s="885"/>
      <c r="B434" s="885" t="s">
        <v>48</v>
      </c>
      <c r="C434" s="885">
        <f>'Office Minor'!C756</f>
        <v>0</v>
      </c>
      <c r="D434" s="885">
        <f>'Office Minor'!D756</f>
        <v>0</v>
      </c>
      <c r="E434" s="885">
        <f>'Office Minor'!E756</f>
        <v>0</v>
      </c>
      <c r="F434" s="885">
        <f>'Office Minor'!F756</f>
        <v>0</v>
      </c>
      <c r="G434" s="895">
        <f>'Office Minor'!G756</f>
        <v>425856571</v>
      </c>
      <c r="H434" s="885">
        <f>'Office Minor'!H756</f>
        <v>0</v>
      </c>
      <c r="I434" s="561"/>
      <c r="J434" s="366"/>
    </row>
    <row r="435" spans="1:17" s="358" customFormat="1" ht="17.100000000000001" customHeight="1" thickBot="1" x14ac:dyDescent="0.3">
      <c r="A435" s="1262" t="s">
        <v>49</v>
      </c>
      <c r="B435" s="1263"/>
      <c r="C435" s="72">
        <f t="shared" ref="C435:H435" si="101">SUM(C420:C434)</f>
        <v>559</v>
      </c>
      <c r="D435" s="72">
        <f t="shared" si="101"/>
        <v>23181.75</v>
      </c>
      <c r="E435" s="890">
        <f t="shared" si="101"/>
        <v>10085291.479999999</v>
      </c>
      <c r="F435" s="72">
        <f t="shared" si="101"/>
        <v>5138920647.6500006</v>
      </c>
      <c r="G435" s="72">
        <f t="shared" si="101"/>
        <v>1384370790</v>
      </c>
      <c r="H435" s="72">
        <f t="shared" si="101"/>
        <v>4687</v>
      </c>
      <c r="I435" s="562">
        <f>G435+Distt.Major!G145</f>
        <v>3055996257</v>
      </c>
      <c r="J435" s="366"/>
    </row>
    <row r="436" spans="1:17" s="569" customFormat="1" ht="20.25" customHeight="1" thickBot="1" x14ac:dyDescent="0.3">
      <c r="A436" s="975"/>
      <c r="B436" s="975"/>
      <c r="C436" s="1034"/>
      <c r="D436" s="1298" t="s">
        <v>643</v>
      </c>
      <c r="E436" s="1298"/>
      <c r="F436" s="1299"/>
      <c r="G436" s="975"/>
      <c r="H436" s="975"/>
      <c r="I436" s="571"/>
      <c r="J436" s="366"/>
      <c r="L436" s="567"/>
      <c r="M436" s="567"/>
      <c r="N436" s="567"/>
      <c r="O436" s="567"/>
      <c r="P436" s="567"/>
      <c r="Q436" s="567"/>
    </row>
    <row r="437" spans="1:17" s="358" customFormat="1" ht="17.100000000000001" customHeight="1" x14ac:dyDescent="0.25">
      <c r="A437" s="1300" t="s">
        <v>260</v>
      </c>
      <c r="B437" s="1300"/>
      <c r="C437" s="1300"/>
      <c r="D437" s="1300"/>
      <c r="E437" s="1300"/>
      <c r="F437" s="1300"/>
      <c r="G437" s="1300"/>
      <c r="H437" s="1300"/>
      <c r="I437" s="561"/>
      <c r="J437" s="366"/>
    </row>
    <row r="438" spans="1:17" s="358" customFormat="1" ht="17.100000000000001" customHeight="1" x14ac:dyDescent="0.25">
      <c r="A438" s="1258" t="s">
        <v>181</v>
      </c>
      <c r="B438" s="1258" t="s">
        <v>3</v>
      </c>
      <c r="C438" s="1258" t="s">
        <v>4</v>
      </c>
      <c r="D438" s="890" t="s">
        <v>5</v>
      </c>
      <c r="E438" s="72" t="s">
        <v>6</v>
      </c>
      <c r="F438" s="889" t="s">
        <v>7</v>
      </c>
      <c r="G438" s="889" t="s">
        <v>8</v>
      </c>
      <c r="H438" s="72" t="s">
        <v>9</v>
      </c>
      <c r="I438" s="561"/>
      <c r="J438" s="366"/>
    </row>
    <row r="439" spans="1:17" s="358" customFormat="1" ht="17.100000000000001" customHeight="1" x14ac:dyDescent="0.25">
      <c r="A439" s="1259"/>
      <c r="B439" s="1259"/>
      <c r="C439" s="1259"/>
      <c r="D439" s="891" t="s">
        <v>77</v>
      </c>
      <c r="E439" s="891" t="s">
        <v>78</v>
      </c>
      <c r="F439" s="892" t="s">
        <v>79</v>
      </c>
      <c r="G439" s="892" t="s">
        <v>79</v>
      </c>
      <c r="H439" s="73" t="s">
        <v>12</v>
      </c>
      <c r="I439" s="561"/>
      <c r="J439" s="366"/>
    </row>
    <row r="440" spans="1:17" s="358" customFormat="1" ht="17.100000000000001" customHeight="1" x14ac:dyDescent="0.25">
      <c r="A440" s="949">
        <v>1</v>
      </c>
      <c r="B440" s="343" t="s">
        <v>61</v>
      </c>
      <c r="C440" s="343">
        <f>'Office Minor'!C562</f>
        <v>17</v>
      </c>
      <c r="D440" s="343">
        <f>'Office Minor'!D562</f>
        <v>33</v>
      </c>
      <c r="E440" s="343">
        <f>'Office Minor'!E562</f>
        <v>571211.1</v>
      </c>
      <c r="F440" s="343">
        <f>'Office Minor'!F562</f>
        <v>1028179980</v>
      </c>
      <c r="G440" s="343">
        <f>'Office Minor'!G562</f>
        <v>29832386.050000001</v>
      </c>
      <c r="H440" s="343">
        <f>'Office Minor'!H562</f>
        <v>140</v>
      </c>
      <c r="I440" s="561"/>
      <c r="J440" s="366">
        <f>F440/E440</f>
        <v>1800</v>
      </c>
    </row>
    <row r="441" spans="1:17" s="358" customFormat="1" ht="17.100000000000001" customHeight="1" x14ac:dyDescent="0.25">
      <c r="A441" s="339">
        <v>2</v>
      </c>
      <c r="B441" s="343" t="s">
        <v>59</v>
      </c>
      <c r="C441" s="343">
        <f>'Office Minor'!C563</f>
        <v>7</v>
      </c>
      <c r="D441" s="343">
        <f>'Office Minor'!D563</f>
        <v>6.48</v>
      </c>
      <c r="E441" s="343">
        <f>'Office Minor'!E563</f>
        <v>2626</v>
      </c>
      <c r="F441" s="343">
        <f>'Office Minor'!F563</f>
        <v>919100</v>
      </c>
      <c r="G441" s="343">
        <f>'Office Minor'!G563</f>
        <v>194729</v>
      </c>
      <c r="H441" s="343">
        <f>'Office Minor'!H563</f>
        <v>7</v>
      </c>
      <c r="I441" s="561"/>
      <c r="J441" s="366">
        <f t="shared" ref="J441:J451" si="102">F441/E441</f>
        <v>350</v>
      </c>
    </row>
    <row r="442" spans="1:17" s="358" customFormat="1" ht="17.100000000000001" customHeight="1" x14ac:dyDescent="0.25">
      <c r="A442" s="949">
        <v>3</v>
      </c>
      <c r="B442" s="343" t="s">
        <v>62</v>
      </c>
      <c r="C442" s="343">
        <f>'Office Minor'!C564</f>
        <v>29</v>
      </c>
      <c r="D442" s="343">
        <f>'Office Minor'!D564</f>
        <v>35.19</v>
      </c>
      <c r="E442" s="343">
        <f>'Office Minor'!E564</f>
        <v>396236.5</v>
      </c>
      <c r="F442" s="343">
        <f>'Office Minor'!F564</f>
        <v>77266117.5</v>
      </c>
      <c r="G442" s="343">
        <f>'Office Minor'!G564</f>
        <v>19349437</v>
      </c>
      <c r="H442" s="343">
        <f>'Office Minor'!H564</f>
        <v>112</v>
      </c>
      <c r="I442" s="561"/>
      <c r="J442" s="366">
        <f t="shared" si="102"/>
        <v>195</v>
      </c>
    </row>
    <row r="443" spans="1:17" s="358" customFormat="1" ht="17.100000000000001" customHeight="1" x14ac:dyDescent="0.25">
      <c r="A443" s="339">
        <v>4</v>
      </c>
      <c r="B443" s="943" t="s">
        <v>66</v>
      </c>
      <c r="C443" s="343">
        <f>'Office Minor'!C565</f>
        <v>2</v>
      </c>
      <c r="D443" s="343">
        <f>'Office Minor'!D565</f>
        <v>40.5</v>
      </c>
      <c r="E443" s="343">
        <f>'Office Minor'!E565</f>
        <v>14009.6</v>
      </c>
      <c r="F443" s="343">
        <f>'Office Minor'!F565</f>
        <v>9666624</v>
      </c>
      <c r="G443" s="343">
        <f>'Office Minor'!G565</f>
        <v>467531.5</v>
      </c>
      <c r="H443" s="343">
        <f>'Office Minor'!H565</f>
        <v>39</v>
      </c>
      <c r="I443" s="561"/>
      <c r="J443" s="366">
        <f t="shared" si="102"/>
        <v>690</v>
      </c>
    </row>
    <row r="444" spans="1:17" s="358" customFormat="1" ht="17.100000000000001" customHeight="1" x14ac:dyDescent="0.25">
      <c r="A444" s="949">
        <v>5</v>
      </c>
      <c r="B444" s="343" t="s">
        <v>58</v>
      </c>
      <c r="C444" s="343">
        <f>'Office Minor'!C566</f>
        <v>0</v>
      </c>
      <c r="D444" s="343">
        <f>'Office Minor'!D566</f>
        <v>0</v>
      </c>
      <c r="E444" s="343">
        <f>'Office Minor'!E566</f>
        <v>22879</v>
      </c>
      <c r="F444" s="343">
        <f>'Office Minor'!F566</f>
        <v>6406120</v>
      </c>
      <c r="G444" s="343">
        <f>'Office Minor'!G566</f>
        <v>4118300</v>
      </c>
      <c r="H444" s="343">
        <f>'Office Minor'!H566</f>
        <v>150</v>
      </c>
      <c r="I444" s="561"/>
      <c r="J444" s="366">
        <f t="shared" si="102"/>
        <v>280</v>
      </c>
    </row>
    <row r="445" spans="1:17" s="358" customFormat="1" ht="17.100000000000001" customHeight="1" x14ac:dyDescent="0.25">
      <c r="A445" s="339">
        <v>6</v>
      </c>
      <c r="B445" s="343" t="str">
        <f>'Office Minor'!B567</f>
        <v>Dolomite</v>
      </c>
      <c r="C445" s="343">
        <f>'Office Minor'!C567</f>
        <v>0</v>
      </c>
      <c r="D445" s="343">
        <f>'Office Minor'!D567</f>
        <v>0</v>
      </c>
      <c r="E445" s="343">
        <f>'Office Minor'!E567</f>
        <v>0</v>
      </c>
      <c r="F445" s="343">
        <f>'Office Minor'!F567</f>
        <v>0</v>
      </c>
      <c r="G445" s="343">
        <f>'Office Minor'!G567</f>
        <v>0</v>
      </c>
      <c r="H445" s="343">
        <f>'Office Minor'!H567</f>
        <v>0</v>
      </c>
      <c r="I445" s="561"/>
      <c r="J445" s="366" t="e">
        <f t="shared" si="102"/>
        <v>#DIV/0!</v>
      </c>
    </row>
    <row r="446" spans="1:17" s="358" customFormat="1" ht="17.100000000000001" customHeight="1" x14ac:dyDescent="0.25">
      <c r="A446" s="949">
        <v>7</v>
      </c>
      <c r="B446" s="343" t="s">
        <v>64</v>
      </c>
      <c r="C446" s="343">
        <f>'Office Minor'!C568</f>
        <v>0</v>
      </c>
      <c r="D446" s="343">
        <f>'Office Minor'!D568</f>
        <v>0</v>
      </c>
      <c r="E446" s="343">
        <f>'Office Minor'!E568</f>
        <v>132660</v>
      </c>
      <c r="F446" s="343">
        <f>'Office Minor'!F568</f>
        <v>3316500</v>
      </c>
      <c r="G446" s="343">
        <f>'Office Minor'!G568</f>
        <v>795960</v>
      </c>
      <c r="H446" s="343">
        <f>'Office Minor'!H568</f>
        <v>20</v>
      </c>
      <c r="I446" s="561"/>
      <c r="J446" s="366">
        <f t="shared" si="102"/>
        <v>25</v>
      </c>
    </row>
    <row r="447" spans="1:17" s="358" customFormat="1" ht="17.100000000000001" customHeight="1" x14ac:dyDescent="0.25">
      <c r="A447" s="339">
        <v>8</v>
      </c>
      <c r="B447" s="920" t="s">
        <v>45</v>
      </c>
      <c r="C447" s="343">
        <f>'Office Minor'!C569</f>
        <v>24</v>
      </c>
      <c r="D447" s="343">
        <f>'Office Minor'!D569</f>
        <v>1093.83</v>
      </c>
      <c r="E447" s="343">
        <f>'Office Minor'!E569</f>
        <v>637384.59</v>
      </c>
      <c r="F447" s="343">
        <f>'Office Minor'!F569</f>
        <v>860469196.5</v>
      </c>
      <c r="G447" s="343">
        <f>'Office Minor'!G569</f>
        <v>25919645.25</v>
      </c>
      <c r="H447" s="343">
        <f>'Office Minor'!H569</f>
        <v>362</v>
      </c>
      <c r="I447" s="561"/>
      <c r="J447" s="366">
        <f t="shared" si="102"/>
        <v>1350</v>
      </c>
    </row>
    <row r="448" spans="1:17" s="358" customFormat="1" ht="17.100000000000001" customHeight="1" x14ac:dyDescent="0.25">
      <c r="A448" s="949">
        <v>9</v>
      </c>
      <c r="B448" s="920" t="s">
        <v>163</v>
      </c>
      <c r="C448" s="343">
        <f>'Office Minor'!C570</f>
        <v>46</v>
      </c>
      <c r="D448" s="343">
        <f>'Office Minor'!D570</f>
        <v>530.66</v>
      </c>
      <c r="E448" s="343">
        <f>'Office Minor'!E570</f>
        <v>1353553</v>
      </c>
      <c r="F448" s="343">
        <f>'Office Minor'!F570</f>
        <v>372227075</v>
      </c>
      <c r="G448" s="343">
        <f>'Office Minor'!G570</f>
        <v>70392279</v>
      </c>
      <c r="H448" s="343">
        <f>'Office Minor'!H570</f>
        <v>201</v>
      </c>
      <c r="I448" s="561"/>
      <c r="J448" s="366">
        <f t="shared" si="102"/>
        <v>275</v>
      </c>
    </row>
    <row r="449" spans="1:13" s="358" customFormat="1" ht="17.100000000000001" customHeight="1" x14ac:dyDescent="0.25">
      <c r="A449" s="339">
        <v>10</v>
      </c>
      <c r="B449" s="343" t="s">
        <v>24</v>
      </c>
      <c r="C449" s="343">
        <f>'Office Minor'!C571</f>
        <v>0</v>
      </c>
      <c r="D449" s="343">
        <f>'Office Minor'!D571</f>
        <v>0</v>
      </c>
      <c r="E449" s="343">
        <f>'Office Minor'!E571</f>
        <v>0</v>
      </c>
      <c r="F449" s="343">
        <f>'Office Minor'!F571</f>
        <v>0</v>
      </c>
      <c r="G449" s="343">
        <f>'Office Minor'!G571</f>
        <v>0</v>
      </c>
      <c r="H449" s="343">
        <f>'Office Minor'!H571</f>
        <v>0</v>
      </c>
      <c r="I449" s="561"/>
      <c r="J449" s="366" t="e">
        <f t="shared" si="102"/>
        <v>#DIV/0!</v>
      </c>
    </row>
    <row r="450" spans="1:13" s="358" customFormat="1" ht="17.100000000000001" customHeight="1" x14ac:dyDescent="0.25">
      <c r="A450" s="949">
        <v>11</v>
      </c>
      <c r="B450" s="920" t="s">
        <v>169</v>
      </c>
      <c r="C450" s="343">
        <f>'Office Minor'!C572</f>
        <v>0</v>
      </c>
      <c r="D450" s="343">
        <f>'Office Minor'!D572</f>
        <v>0</v>
      </c>
      <c r="E450" s="343">
        <f>'Office Minor'!E572</f>
        <v>0</v>
      </c>
      <c r="F450" s="343">
        <f>'Office Minor'!F572</f>
        <v>0</v>
      </c>
      <c r="G450" s="343">
        <f>'Office Minor'!G572</f>
        <v>0</v>
      </c>
      <c r="H450" s="343">
        <f>'Office Minor'!H572</f>
        <v>0</v>
      </c>
      <c r="I450" s="561"/>
      <c r="J450" s="366" t="e">
        <f t="shared" si="102"/>
        <v>#DIV/0!</v>
      </c>
    </row>
    <row r="451" spans="1:13" s="358" customFormat="1" ht="17.100000000000001" customHeight="1" x14ac:dyDescent="0.25">
      <c r="A451" s="339">
        <v>12</v>
      </c>
      <c r="B451" s="920" t="str">
        <f>'Office Minor'!B573</f>
        <v>Murram/Gitti /Gravel</v>
      </c>
      <c r="C451" s="920">
        <f>'Office Minor'!C573</f>
        <v>0</v>
      </c>
      <c r="D451" s="920">
        <f>'Office Minor'!D573</f>
        <v>0</v>
      </c>
      <c r="E451" s="920">
        <f>'Office Minor'!E573</f>
        <v>0</v>
      </c>
      <c r="F451" s="920">
        <f>'Office Minor'!F573</f>
        <v>0</v>
      </c>
      <c r="G451" s="920">
        <f>'Office Minor'!G573</f>
        <v>0</v>
      </c>
      <c r="H451" s="920">
        <f>'Office Minor'!H573</f>
        <v>0</v>
      </c>
      <c r="I451" s="561"/>
      <c r="J451" s="366" t="e">
        <f t="shared" si="102"/>
        <v>#DIV/0!</v>
      </c>
    </row>
    <row r="452" spans="1:13" s="358" customFormat="1" ht="17.100000000000001" customHeight="1" x14ac:dyDescent="0.25">
      <c r="A452" s="339"/>
      <c r="B452" s="343" t="s">
        <v>74</v>
      </c>
      <c r="C452" s="343">
        <f>'Office Minor'!C574</f>
        <v>0</v>
      </c>
      <c r="D452" s="343">
        <f>'Office Minor'!D574</f>
        <v>0</v>
      </c>
      <c r="E452" s="343">
        <f>'Office Minor'!E574</f>
        <v>0</v>
      </c>
      <c r="F452" s="343">
        <f>'Office Minor'!F574</f>
        <v>0</v>
      </c>
      <c r="G452" s="343">
        <f>'Office Minor'!G574</f>
        <v>12377515</v>
      </c>
      <c r="H452" s="343">
        <f>'Office Minor'!H574</f>
        <v>0</v>
      </c>
      <c r="I452" s="561"/>
      <c r="J452" s="366"/>
    </row>
    <row r="453" spans="1:13" s="358" customFormat="1" ht="17.100000000000001" customHeight="1" x14ac:dyDescent="0.25">
      <c r="A453" s="339"/>
      <c r="B453" s="343" t="s">
        <v>48</v>
      </c>
      <c r="C453" s="343">
        <f>'Office Minor'!C575</f>
        <v>0</v>
      </c>
      <c r="D453" s="343">
        <f>'Office Minor'!D575</f>
        <v>0</v>
      </c>
      <c r="E453" s="343">
        <f>'Office Minor'!E575</f>
        <v>0</v>
      </c>
      <c r="F453" s="343">
        <f>'Office Minor'!F575</f>
        <v>0</v>
      </c>
      <c r="G453" s="343">
        <f>'Office Minor'!G575</f>
        <v>10312018</v>
      </c>
      <c r="H453" s="343">
        <f>'Office Minor'!H575</f>
        <v>0</v>
      </c>
      <c r="I453" s="561"/>
      <c r="J453" s="366"/>
    </row>
    <row r="454" spans="1:13" s="358" customFormat="1" ht="17.100000000000001" customHeight="1" x14ac:dyDescent="0.25">
      <c r="A454" s="1262" t="s">
        <v>49</v>
      </c>
      <c r="B454" s="1263"/>
      <c r="C454" s="533">
        <f t="shared" ref="C454:H454" si="103">SUM(C440:C453)</f>
        <v>125</v>
      </c>
      <c r="D454" s="534">
        <f t="shared" si="103"/>
        <v>1739.6599999999999</v>
      </c>
      <c r="E454" s="533">
        <f t="shared" si="103"/>
        <v>3130559.79</v>
      </c>
      <c r="F454" s="533">
        <f t="shared" si="103"/>
        <v>2358450713</v>
      </c>
      <c r="G454" s="533">
        <f t="shared" si="103"/>
        <v>173759800.80000001</v>
      </c>
      <c r="H454" s="533">
        <f t="shared" si="103"/>
        <v>1031</v>
      </c>
      <c r="I454" s="561"/>
      <c r="J454" s="366"/>
    </row>
    <row r="455" spans="1:13" s="358" customFormat="1" ht="17.100000000000001" customHeight="1" x14ac:dyDescent="0.25">
      <c r="A455" s="557"/>
      <c r="B455" s="557"/>
      <c r="C455" s="557"/>
      <c r="D455" s="557"/>
      <c r="E455" s="557"/>
      <c r="F455" s="557"/>
      <c r="G455" s="557"/>
      <c r="H455" s="557"/>
      <c r="I455" s="561"/>
      <c r="J455" s="366"/>
    </row>
    <row r="456" spans="1:13" s="358" customFormat="1" ht="17.100000000000001" customHeight="1" x14ac:dyDescent="0.25">
      <c r="A456" s="1297" t="s">
        <v>261</v>
      </c>
      <c r="B456" s="1297"/>
      <c r="C456" s="1297"/>
      <c r="D456" s="1297"/>
      <c r="E456" s="1297"/>
      <c r="F456" s="1297"/>
      <c r="G456" s="1297"/>
      <c r="H456" s="1297"/>
      <c r="I456" s="562">
        <f>G479+Distt.Major!G156</f>
        <v>13127158564.810001</v>
      </c>
      <c r="J456" s="366"/>
    </row>
    <row r="457" spans="1:13" s="358" customFormat="1" ht="17.100000000000001" customHeight="1" x14ac:dyDescent="0.25">
      <c r="A457" s="1258" t="s">
        <v>181</v>
      </c>
      <c r="B457" s="1258" t="s">
        <v>3</v>
      </c>
      <c r="C457" s="1258" t="s">
        <v>4</v>
      </c>
      <c r="D457" s="890" t="s">
        <v>5</v>
      </c>
      <c r="E457" s="72" t="s">
        <v>6</v>
      </c>
      <c r="F457" s="889" t="s">
        <v>7</v>
      </c>
      <c r="G457" s="889" t="s">
        <v>8</v>
      </c>
      <c r="H457" s="72" t="s">
        <v>9</v>
      </c>
      <c r="I457" s="561"/>
      <c r="J457" s="366"/>
    </row>
    <row r="458" spans="1:13" s="358" customFormat="1" ht="17.100000000000001" customHeight="1" x14ac:dyDescent="0.25">
      <c r="A458" s="1259"/>
      <c r="B458" s="1259"/>
      <c r="C458" s="1259"/>
      <c r="D458" s="891" t="s">
        <v>77</v>
      </c>
      <c r="E458" s="891" t="s">
        <v>78</v>
      </c>
      <c r="F458" s="892" t="s">
        <v>79</v>
      </c>
      <c r="G458" s="892" t="s">
        <v>79</v>
      </c>
      <c r="H458" s="73" t="s">
        <v>12</v>
      </c>
      <c r="I458" s="561"/>
      <c r="J458" s="366"/>
    </row>
    <row r="459" spans="1:13" s="358" customFormat="1" ht="17.100000000000001" customHeight="1" x14ac:dyDescent="0.25">
      <c r="A459" s="949">
        <v>1</v>
      </c>
      <c r="B459" s="343" t="s">
        <v>61</v>
      </c>
      <c r="C459" s="344">
        <f>'Office Minor'!C8+'Office Minor'!C581+'Office Minor'!C596</f>
        <v>961</v>
      </c>
      <c r="D459" s="344">
        <f>'Office Minor'!D8+'Office Minor'!D581+'Office Minor'!D596</f>
        <v>1229.6693</v>
      </c>
      <c r="E459" s="344">
        <f>'Office Minor'!E8+'Office Minor'!E581+'Office Minor'!E596</f>
        <v>4440547.2799999993</v>
      </c>
      <c r="F459" s="344">
        <f>'Office Minor'!F8+'Office Minor'!F581+'Office Minor'!F596</f>
        <v>8118373466.2609997</v>
      </c>
      <c r="G459" s="344">
        <f>'Office Minor'!G8+'Office Minor'!G581+'Office Minor'!G596</f>
        <v>1644363483</v>
      </c>
      <c r="H459" s="344">
        <f>'Office Minor'!H8+'Office Minor'!H581+'Office Minor'!H596</f>
        <v>6234</v>
      </c>
      <c r="I459" s="561"/>
      <c r="J459" s="366">
        <f>F459/E459</f>
        <v>1828.2371415851699</v>
      </c>
    </row>
    <row r="460" spans="1:13" s="358" customFormat="1" ht="17.100000000000001" customHeight="1" x14ac:dyDescent="0.25">
      <c r="A460" s="339">
        <v>2</v>
      </c>
      <c r="B460" s="343" t="s">
        <v>392</v>
      </c>
      <c r="C460" s="344">
        <f>'Office Minor'!C597</f>
        <v>31</v>
      </c>
      <c r="D460" s="344">
        <f>'Office Minor'!D597</f>
        <v>34.71</v>
      </c>
      <c r="E460" s="344">
        <f>'Office Minor'!E597</f>
        <v>45419.68</v>
      </c>
      <c r="F460" s="344">
        <f>'Office Minor'!F597</f>
        <v>15442691.199999999</v>
      </c>
      <c r="G460" s="344">
        <f>'Office Minor'!G597</f>
        <v>19047000</v>
      </c>
      <c r="H460" s="344">
        <f>'Office Minor'!H597</f>
        <v>15357</v>
      </c>
      <c r="I460" s="561"/>
      <c r="J460" s="366">
        <f t="shared" ref="J460:J478" si="104">F460/E460</f>
        <v>340</v>
      </c>
      <c r="M460" s="213" t="s">
        <v>72</v>
      </c>
    </row>
    <row r="461" spans="1:13" s="358" customFormat="1" ht="17.100000000000001" customHeight="1" x14ac:dyDescent="0.25">
      <c r="A461" s="949">
        <v>3</v>
      </c>
      <c r="B461" s="343" t="s">
        <v>62</v>
      </c>
      <c r="C461" s="344">
        <f>'Office Minor'!C582+'Office Minor'!C598+'Office Minor'!C10</f>
        <v>86</v>
      </c>
      <c r="D461" s="344">
        <f>'Office Minor'!D582+'Office Minor'!D598+'Office Minor'!D10</f>
        <v>90.973400000000012</v>
      </c>
      <c r="E461" s="344">
        <f>'Office Minor'!E582+'Office Minor'!E598+'Office Minor'!E10</f>
        <v>1391007.67</v>
      </c>
      <c r="F461" s="344">
        <f>'Office Minor'!F582+'Office Minor'!F598+'Office Minor'!F10</f>
        <v>296765165.60000002</v>
      </c>
      <c r="G461" s="344">
        <f>'Office Minor'!G582+'Office Minor'!G598+'Office Minor'!G10</f>
        <v>85938508</v>
      </c>
      <c r="H461" s="344">
        <f>'Office Minor'!H582+'Office Minor'!H598+'Office Minor'!H10</f>
        <v>463</v>
      </c>
      <c r="I461" s="561"/>
      <c r="J461" s="366">
        <f t="shared" si="104"/>
        <v>213.34545595999484</v>
      </c>
    </row>
    <row r="462" spans="1:13" s="358" customFormat="1" ht="17.100000000000001" customHeight="1" x14ac:dyDescent="0.25">
      <c r="A462" s="339">
        <v>4</v>
      </c>
      <c r="B462" s="343" t="s">
        <v>24</v>
      </c>
      <c r="C462" s="344">
        <f>'Office Minor'!C583</f>
        <v>0</v>
      </c>
      <c r="D462" s="344">
        <f>'Office Minor'!D583</f>
        <v>0</v>
      </c>
      <c r="E462" s="344">
        <f>'Office Minor'!E583</f>
        <v>0</v>
      </c>
      <c r="F462" s="344">
        <f>'Office Minor'!F583</f>
        <v>0</v>
      </c>
      <c r="G462" s="344">
        <f>'Office Minor'!G583</f>
        <v>0</v>
      </c>
      <c r="H462" s="344">
        <f>'Office Minor'!H583</f>
        <v>0</v>
      </c>
      <c r="I462" s="561"/>
      <c r="J462" s="366" t="e">
        <f t="shared" si="104"/>
        <v>#DIV/0!</v>
      </c>
    </row>
    <row r="463" spans="1:13" s="358" customFormat="1" ht="17.100000000000001" customHeight="1" x14ac:dyDescent="0.25">
      <c r="A463" s="949">
        <v>5</v>
      </c>
      <c r="B463" s="343" t="s">
        <v>57</v>
      </c>
      <c r="C463" s="344">
        <f>'Office Minor'!C585+'Office Minor'!C9+'Office Minor'!C599</f>
        <v>300</v>
      </c>
      <c r="D463" s="344">
        <f>'Office Minor'!D585+'Office Minor'!D9+'Office Minor'!D599</f>
        <v>768.25109999999995</v>
      </c>
      <c r="E463" s="344">
        <f>'Office Minor'!E585+'Office Minor'!E9+'Office Minor'!E599</f>
        <v>1676528.44</v>
      </c>
      <c r="F463" s="344">
        <f>'Office Minor'!F585+'Office Minor'!F9+'Office Minor'!F599</f>
        <v>3524167438</v>
      </c>
      <c r="G463" s="344">
        <f>'Office Minor'!G585+'Office Minor'!G9+'Office Minor'!G599</f>
        <v>813316135</v>
      </c>
      <c r="H463" s="344">
        <f>'Office Minor'!H585+'Office Minor'!H9+'Office Minor'!H599</f>
        <v>3162</v>
      </c>
      <c r="I463" s="561"/>
      <c r="J463" s="366">
        <f t="shared" si="104"/>
        <v>2102.0624248998724</v>
      </c>
    </row>
    <row r="464" spans="1:13" s="358" customFormat="1" ht="17.100000000000001" customHeight="1" x14ac:dyDescent="0.25">
      <c r="A464" s="339">
        <v>6</v>
      </c>
      <c r="B464" s="344" t="s">
        <v>187</v>
      </c>
      <c r="C464" s="344">
        <f>'Office Minor'!C587</f>
        <v>0</v>
      </c>
      <c r="D464" s="344">
        <f>'Office Minor'!D587</f>
        <v>0</v>
      </c>
      <c r="E464" s="344">
        <f>'Office Minor'!E587</f>
        <v>0</v>
      </c>
      <c r="F464" s="344">
        <f>'Office Minor'!F587</f>
        <v>0</v>
      </c>
      <c r="G464" s="344">
        <f>'Office Minor'!G587</f>
        <v>0</v>
      </c>
      <c r="H464" s="344">
        <f>'Office Minor'!H587</f>
        <v>0</v>
      </c>
      <c r="I464" s="561"/>
      <c r="J464" s="366"/>
    </row>
    <row r="465" spans="1:10" s="358" customFormat="1" ht="17.100000000000001" customHeight="1" x14ac:dyDescent="0.25">
      <c r="A465" s="949">
        <v>7</v>
      </c>
      <c r="B465" s="343" t="s">
        <v>58</v>
      </c>
      <c r="C465" s="344">
        <f>'Office Minor'!C586+'Office Minor'!C600+'Office Minor'!C12</f>
        <v>4</v>
      </c>
      <c r="D465" s="344">
        <f>'Office Minor'!D586+'Office Minor'!D600+'Office Minor'!D12</f>
        <v>1978.8088</v>
      </c>
      <c r="E465" s="344">
        <f>'Office Minor'!E586+'Office Minor'!E600+'Office Minor'!E12</f>
        <v>549138.67500000005</v>
      </c>
      <c r="F465" s="344">
        <f>'Office Minor'!F586+'Office Minor'!F600+'Office Minor'!F12</f>
        <v>220847658.75</v>
      </c>
      <c r="G465" s="344">
        <f>'Office Minor'!G586+'Office Minor'!G600+'Office Minor'!G12</f>
        <v>43476101</v>
      </c>
      <c r="H465" s="344">
        <f>'Office Minor'!H586+'Office Minor'!H600+'Office Minor'!H12</f>
        <v>400</v>
      </c>
      <c r="I465" s="561"/>
      <c r="J465" s="366">
        <f t="shared" si="104"/>
        <v>402.17101581854524</v>
      </c>
    </row>
    <row r="466" spans="1:10" s="358" customFormat="1" ht="17.100000000000001" customHeight="1" x14ac:dyDescent="0.25">
      <c r="A466" s="339">
        <v>8</v>
      </c>
      <c r="B466" s="340" t="s">
        <v>45</v>
      </c>
      <c r="C466" s="344">
        <f>'Office Minor'!C601</f>
        <v>0</v>
      </c>
      <c r="D466" s="344">
        <f>'Office Minor'!D601</f>
        <v>0</v>
      </c>
      <c r="E466" s="344">
        <f>'Office Minor'!E601</f>
        <v>0</v>
      </c>
      <c r="F466" s="344">
        <f>'Office Minor'!F601</f>
        <v>0</v>
      </c>
      <c r="G466" s="344">
        <f>'Office Minor'!G601</f>
        <v>0</v>
      </c>
      <c r="H466" s="344">
        <f>'Office Minor'!H601</f>
        <v>0</v>
      </c>
      <c r="I466" s="561"/>
      <c r="J466" s="366" t="e">
        <f t="shared" si="104"/>
        <v>#DIV/0!</v>
      </c>
    </row>
    <row r="467" spans="1:10" s="358" customFormat="1" ht="17.100000000000001" customHeight="1" x14ac:dyDescent="0.25">
      <c r="A467" s="949">
        <v>9</v>
      </c>
      <c r="B467" s="340" t="s">
        <v>26</v>
      </c>
      <c r="C467" s="344">
        <f>'Office Minor'!C602</f>
        <v>17</v>
      </c>
      <c r="D467" s="344">
        <f>'Office Minor'!D602</f>
        <v>793.25</v>
      </c>
      <c r="E467" s="344">
        <f>'Office Minor'!E602</f>
        <v>428447.89</v>
      </c>
      <c r="F467" s="344">
        <f>'Office Minor'!F602</f>
        <v>792628596.5</v>
      </c>
      <c r="G467" s="344">
        <f>'Office Minor'!G602</f>
        <v>79427000</v>
      </c>
      <c r="H467" s="344">
        <f>'Office Minor'!H602</f>
        <v>755</v>
      </c>
      <c r="I467" s="561"/>
      <c r="J467" s="366">
        <f t="shared" si="104"/>
        <v>1850</v>
      </c>
    </row>
    <row r="468" spans="1:10" s="358" customFormat="1" ht="17.100000000000001" customHeight="1" x14ac:dyDescent="0.25">
      <c r="A468" s="339">
        <v>10</v>
      </c>
      <c r="B468" s="340" t="s">
        <v>39</v>
      </c>
      <c r="C468" s="344">
        <f>'Office Minor'!C604+'Office Minor'!C584+'Office Minor'!C13</f>
        <v>321</v>
      </c>
      <c r="D468" s="344">
        <f>'Office Minor'!D604+'Office Minor'!D584+'Office Minor'!D13</f>
        <v>1486.3200000000002</v>
      </c>
      <c r="E468" s="344">
        <f>'Office Minor'!E604+'Office Minor'!E584+'Office Minor'!E13</f>
        <v>1888446.2899999998</v>
      </c>
      <c r="F468" s="344">
        <f>'Office Minor'!F604+'Office Minor'!F584+'Office Minor'!F13</f>
        <v>881598038</v>
      </c>
      <c r="G468" s="344">
        <f>'Office Minor'!G604+'Office Minor'!G584+'Office Minor'!G13</f>
        <v>34044197.82</v>
      </c>
      <c r="H468" s="344">
        <f>'Office Minor'!H604+'Office Minor'!H584+'Office Minor'!H13</f>
        <v>2078</v>
      </c>
      <c r="I468" s="561"/>
      <c r="J468" s="366">
        <f t="shared" si="104"/>
        <v>466.83776110995461</v>
      </c>
    </row>
    <row r="469" spans="1:10" s="358" customFormat="1" ht="17.100000000000001" customHeight="1" x14ac:dyDescent="0.25">
      <c r="A469" s="949">
        <v>11</v>
      </c>
      <c r="B469" s="340" t="s">
        <v>40</v>
      </c>
      <c r="C469" s="344">
        <f>'Office Minor'!C15</f>
        <v>390</v>
      </c>
      <c r="D469" s="344">
        <f>'Office Minor'!D15</f>
        <v>1829.4269999999999</v>
      </c>
      <c r="E469" s="344">
        <f>'Office Minor'!E15</f>
        <v>530775.24</v>
      </c>
      <c r="F469" s="344">
        <f>'Office Minor'!F15</f>
        <v>265387620</v>
      </c>
      <c r="G469" s="344">
        <f>'Office Minor'!G15</f>
        <v>81457200.900000006</v>
      </c>
      <c r="H469" s="344">
        <f>'Office Minor'!H15</f>
        <v>958</v>
      </c>
      <c r="I469" s="561"/>
      <c r="J469" s="366"/>
    </row>
    <row r="470" spans="1:10" s="358" customFormat="1" ht="17.100000000000001" customHeight="1" x14ac:dyDescent="0.25">
      <c r="A470" s="339">
        <v>12</v>
      </c>
      <c r="B470" s="340" t="s">
        <v>23</v>
      </c>
      <c r="C470" s="344">
        <f>'Office Minor'!C603</f>
        <v>0</v>
      </c>
      <c r="D470" s="344">
        <f>'Office Minor'!D603</f>
        <v>0</v>
      </c>
      <c r="E470" s="344">
        <f>'Office Minor'!E603</f>
        <v>0</v>
      </c>
      <c r="F470" s="344">
        <f>'Office Minor'!F603</f>
        <v>0</v>
      </c>
      <c r="G470" s="344">
        <f>'Office Minor'!G603</f>
        <v>0</v>
      </c>
      <c r="H470" s="344">
        <f>'Office Minor'!H603</f>
        <v>0</v>
      </c>
      <c r="I470" s="561"/>
      <c r="J470" s="366" t="e">
        <f t="shared" si="104"/>
        <v>#DIV/0!</v>
      </c>
    </row>
    <row r="471" spans="1:10" s="358" customFormat="1" ht="17.100000000000001" customHeight="1" x14ac:dyDescent="0.25">
      <c r="A471" s="949">
        <v>13</v>
      </c>
      <c r="B471" s="340" t="s">
        <v>158</v>
      </c>
      <c r="C471" s="344">
        <f>'Office Minor'!C16</f>
        <v>2</v>
      </c>
      <c r="D471" s="344">
        <f>'Office Minor'!D16</f>
        <v>9.8800000000000008</v>
      </c>
      <c r="E471" s="344">
        <f>'Office Minor'!E16</f>
        <v>340</v>
      </c>
      <c r="F471" s="344">
        <f>'Office Minor'!F16</f>
        <v>646000</v>
      </c>
      <c r="G471" s="344">
        <f>'Office Minor'!G16</f>
        <v>1660423.82</v>
      </c>
      <c r="H471" s="344">
        <f>'Office Minor'!H16</f>
        <v>0</v>
      </c>
      <c r="I471" s="561"/>
      <c r="J471" s="366"/>
    </row>
    <row r="472" spans="1:10" s="358" customFormat="1" ht="17.100000000000001" customHeight="1" x14ac:dyDescent="0.25">
      <c r="A472" s="339">
        <v>14</v>
      </c>
      <c r="B472" s="340" t="s">
        <v>43</v>
      </c>
      <c r="C472" s="344">
        <f>'Office Minor'!C605</f>
        <v>1</v>
      </c>
      <c r="D472" s="344">
        <f>'Office Minor'!D605</f>
        <v>4.2</v>
      </c>
      <c r="E472" s="344">
        <f>'Office Minor'!E605</f>
        <v>0</v>
      </c>
      <c r="F472" s="344">
        <f>'Office Minor'!F605</f>
        <v>0</v>
      </c>
      <c r="G472" s="344">
        <f>'Office Minor'!G605</f>
        <v>9000</v>
      </c>
      <c r="H472" s="344">
        <f>'Office Minor'!H605</f>
        <v>0</v>
      </c>
      <c r="I472" s="561"/>
      <c r="J472" s="366" t="e">
        <f t="shared" si="104"/>
        <v>#DIV/0!</v>
      </c>
    </row>
    <row r="473" spans="1:10" s="358" customFormat="1" ht="17.100000000000001" customHeight="1" x14ac:dyDescent="0.25">
      <c r="A473" s="949">
        <v>15</v>
      </c>
      <c r="B473" s="944" t="s">
        <v>72</v>
      </c>
      <c r="C473" s="344">
        <f>'Office Minor'!C14</f>
        <v>2</v>
      </c>
      <c r="D473" s="344">
        <f>'Office Minor'!D14</f>
        <v>4.51</v>
      </c>
      <c r="E473" s="344">
        <f>'Office Minor'!E14</f>
        <v>7751.12</v>
      </c>
      <c r="F473" s="344">
        <f>'Office Minor'!F14</f>
        <v>15502240</v>
      </c>
      <c r="G473" s="344">
        <f>'Office Minor'!G14</f>
        <v>1863138.82</v>
      </c>
      <c r="H473" s="344">
        <f>'Office Minor'!H14</f>
        <v>15</v>
      </c>
      <c r="I473" s="561"/>
      <c r="J473" s="366"/>
    </row>
    <row r="474" spans="1:10" s="358" customFormat="1" ht="16.5" customHeight="1" x14ac:dyDescent="0.25">
      <c r="A474" s="339">
        <v>16</v>
      </c>
      <c r="B474" s="340" t="s">
        <v>429</v>
      </c>
      <c r="C474" s="344">
        <f>'Office Minor'!C11</f>
        <v>3</v>
      </c>
      <c r="D474" s="344">
        <f>'Office Minor'!D11</f>
        <v>3.8</v>
      </c>
      <c r="E474" s="344">
        <f>'Office Minor'!E11</f>
        <v>62055.172409999999</v>
      </c>
      <c r="F474" s="344">
        <f>'Office Minor'!F11</f>
        <v>37233103.450000003</v>
      </c>
      <c r="G474" s="344">
        <f>'Office Minor'!G11</f>
        <v>3599200</v>
      </c>
      <c r="H474" s="344">
        <f>'Office Minor'!H11</f>
        <v>30</v>
      </c>
      <c r="I474" s="562"/>
      <c r="J474" s="366">
        <f t="shared" si="104"/>
        <v>600.00000006445885</v>
      </c>
    </row>
    <row r="475" spans="1:10" s="358" customFormat="1" ht="16.5" customHeight="1" x14ac:dyDescent="0.25">
      <c r="A475" s="949">
        <v>17</v>
      </c>
      <c r="B475" s="340" t="str">
        <f>'Office Minor'!B606</f>
        <v>Phyrophilite</v>
      </c>
      <c r="C475" s="965">
        <f>'Office Minor'!C606</f>
        <v>1</v>
      </c>
      <c r="D475" s="965">
        <f>'Office Minor'!D606</f>
        <v>4</v>
      </c>
      <c r="E475" s="965">
        <f>'Office Minor'!E606</f>
        <v>0</v>
      </c>
      <c r="F475" s="965">
        <f>'Office Minor'!F606</f>
        <v>0</v>
      </c>
      <c r="G475" s="965">
        <f>'Office Minor'!G606</f>
        <v>326000</v>
      </c>
      <c r="H475" s="965">
        <f>'Office Minor'!H606</f>
        <v>214</v>
      </c>
      <c r="I475" s="562"/>
      <c r="J475" s="366"/>
    </row>
    <row r="476" spans="1:10" s="358" customFormat="1" ht="16.5" customHeight="1" x14ac:dyDescent="0.25">
      <c r="A476" s="1013">
        <v>18</v>
      </c>
      <c r="B476" s="920" t="s">
        <v>64</v>
      </c>
      <c r="C476" s="944">
        <f>'Office Minor'!C17+'Office Minor'!C588</f>
        <v>1</v>
      </c>
      <c r="D476" s="944">
        <f>'Office Minor'!D17+'Office Minor'!D588</f>
        <v>0</v>
      </c>
      <c r="E476" s="944">
        <f>'Office Minor'!E17+'Office Minor'!E588</f>
        <v>102211.81999999999</v>
      </c>
      <c r="F476" s="944">
        <f>'Office Minor'!F17+'Office Minor'!F588</f>
        <v>3063639.72</v>
      </c>
      <c r="G476" s="944">
        <f>'Office Minor'!G17+'Office Minor'!G588</f>
        <v>3447531.64</v>
      </c>
      <c r="H476" s="944">
        <f>'Office Minor'!H17+'Office Minor'!H588</f>
        <v>70</v>
      </c>
      <c r="I476" s="562"/>
      <c r="J476" s="366"/>
    </row>
    <row r="477" spans="1:10" s="358" customFormat="1" ht="17.100000000000001" customHeight="1" x14ac:dyDescent="0.25">
      <c r="A477" s="910"/>
      <c r="B477" s="343" t="s">
        <v>74</v>
      </c>
      <c r="C477" s="344">
        <v>0</v>
      </c>
      <c r="D477" s="344">
        <v>0</v>
      </c>
      <c r="E477" s="344">
        <v>0</v>
      </c>
      <c r="F477" s="344">
        <v>0</v>
      </c>
      <c r="G477" s="945">
        <f>'Office Minor'!G607+'Office Minor'!G589+'Office Minor'!G18</f>
        <v>54028174</v>
      </c>
      <c r="H477" s="344">
        <v>0</v>
      </c>
      <c r="I477" s="561"/>
      <c r="J477" s="366" t="e">
        <f t="shared" si="104"/>
        <v>#DIV/0!</v>
      </c>
    </row>
    <row r="478" spans="1:10" s="358" customFormat="1" ht="17.100000000000001" customHeight="1" x14ac:dyDescent="0.25">
      <c r="A478" s="910"/>
      <c r="B478" s="343" t="s">
        <v>48</v>
      </c>
      <c r="C478" s="344">
        <v>0</v>
      </c>
      <c r="D478" s="344">
        <v>0</v>
      </c>
      <c r="E478" s="344">
        <v>0</v>
      </c>
      <c r="F478" s="344">
        <v>0</v>
      </c>
      <c r="G478" s="945">
        <f>'Office Minor'!G608+'Office Minor'!G590+'Office Minor'!G19</f>
        <v>98005470.810000002</v>
      </c>
      <c r="H478" s="344">
        <v>0</v>
      </c>
      <c r="I478" s="561"/>
      <c r="J478" s="366" t="e">
        <f t="shared" si="104"/>
        <v>#DIV/0!</v>
      </c>
    </row>
    <row r="479" spans="1:10" s="358" customFormat="1" ht="17.100000000000001" customHeight="1" x14ac:dyDescent="0.25">
      <c r="A479" s="1262" t="s">
        <v>49</v>
      </c>
      <c r="B479" s="1263"/>
      <c r="C479" s="936">
        <f t="shared" ref="C479:H479" si="105">SUM(C459:C478)</f>
        <v>2120</v>
      </c>
      <c r="D479" s="947">
        <f t="shared" si="105"/>
        <v>8237.7995999999985</v>
      </c>
      <c r="E479" s="535">
        <f t="shared" si="105"/>
        <v>11122669.277409997</v>
      </c>
      <c r="F479" s="535">
        <f t="shared" si="105"/>
        <v>14171655657.481001</v>
      </c>
      <c r="G479" s="976">
        <f t="shared" si="105"/>
        <v>2964008564.8100004</v>
      </c>
      <c r="H479" s="936">
        <f t="shared" si="105"/>
        <v>29736</v>
      </c>
      <c r="I479" s="561"/>
      <c r="J479" s="366"/>
    </row>
    <row r="480" spans="1:10" s="358" customFormat="1" ht="17.100000000000001" customHeight="1" x14ac:dyDescent="0.25">
      <c r="A480" s="557"/>
      <c r="B480" s="557"/>
      <c r="C480" s="557"/>
      <c r="D480" s="557"/>
      <c r="E480" s="557"/>
      <c r="F480" s="557"/>
      <c r="G480" s="557"/>
      <c r="H480" s="557"/>
      <c r="I480" s="561"/>
      <c r="J480" s="366"/>
    </row>
    <row r="481" spans="1:10" s="358" customFormat="1" ht="17.100000000000001" customHeight="1" x14ac:dyDescent="0.25">
      <c r="A481" s="1300" t="s">
        <v>262</v>
      </c>
      <c r="B481" s="1300"/>
      <c r="C481" s="1300"/>
      <c r="D481" s="1300"/>
      <c r="E481" s="1300"/>
      <c r="F481" s="1300"/>
      <c r="G481" s="1300"/>
      <c r="H481" s="1300"/>
      <c r="I481" s="561"/>
      <c r="J481" s="366"/>
    </row>
    <row r="482" spans="1:10" s="358" customFormat="1" ht="17.100000000000001" customHeight="1" x14ac:dyDescent="0.25">
      <c r="A482" s="1258" t="s">
        <v>181</v>
      </c>
      <c r="B482" s="1258" t="s">
        <v>3</v>
      </c>
      <c r="C482" s="1258" t="s">
        <v>4</v>
      </c>
      <c r="D482" s="890" t="s">
        <v>5</v>
      </c>
      <c r="E482" s="72" t="s">
        <v>6</v>
      </c>
      <c r="F482" s="889" t="s">
        <v>7</v>
      </c>
      <c r="G482" s="889" t="s">
        <v>8</v>
      </c>
      <c r="H482" s="72" t="s">
        <v>9</v>
      </c>
      <c r="I482" s="561"/>
      <c r="J482" s="366"/>
    </row>
    <row r="483" spans="1:10" s="358" customFormat="1" ht="17.100000000000001" customHeight="1" x14ac:dyDescent="0.25">
      <c r="A483" s="1259"/>
      <c r="B483" s="1259"/>
      <c r="C483" s="1259"/>
      <c r="D483" s="891" t="s">
        <v>77</v>
      </c>
      <c r="E483" s="891" t="s">
        <v>78</v>
      </c>
      <c r="F483" s="892" t="s">
        <v>79</v>
      </c>
      <c r="G483" s="892" t="s">
        <v>79</v>
      </c>
      <c r="H483" s="73" t="s">
        <v>12</v>
      </c>
      <c r="I483" s="561"/>
      <c r="J483" s="366"/>
    </row>
    <row r="484" spans="1:10" s="358" customFormat="1" ht="17.100000000000001" customHeight="1" x14ac:dyDescent="0.25">
      <c r="A484" s="339">
        <v>1</v>
      </c>
      <c r="B484" s="343" t="s">
        <v>145</v>
      </c>
      <c r="C484" s="343">
        <f>'Office Minor'!C670</f>
        <v>128</v>
      </c>
      <c r="D484" s="343">
        <f>'Office Minor'!D670</f>
        <v>128.04</v>
      </c>
      <c r="E484" s="343">
        <f>'Office Minor'!E670</f>
        <v>2374568.9700000002</v>
      </c>
      <c r="F484" s="343">
        <f>'Office Minor'!F670</f>
        <v>463040949.19999999</v>
      </c>
      <c r="G484" s="343">
        <f>'Office Minor'!G670</f>
        <v>82298757.099999994</v>
      </c>
      <c r="H484" s="343">
        <f>'Office Minor'!H670</f>
        <v>850</v>
      </c>
      <c r="I484" s="562" t="e">
        <f>G504+Distt.Major!#REF!</f>
        <v>#REF!</v>
      </c>
      <c r="J484" s="366">
        <f>F484/E484</f>
        <v>195.00000002105642</v>
      </c>
    </row>
    <row r="485" spans="1:10" s="358" customFormat="1" ht="17.100000000000001" customHeight="1" x14ac:dyDescent="0.25">
      <c r="A485" s="339">
        <v>2</v>
      </c>
      <c r="B485" s="343" t="s">
        <v>58</v>
      </c>
      <c r="C485" s="343">
        <f>'Office Minor'!C671</f>
        <v>3</v>
      </c>
      <c r="D485" s="343">
        <f>'Office Minor'!D671</f>
        <v>1081.05</v>
      </c>
      <c r="E485" s="343">
        <f>'Office Minor'!E671</f>
        <v>1127690.25</v>
      </c>
      <c r="F485" s="343">
        <f>'Office Minor'!F671</f>
        <v>327030172.5</v>
      </c>
      <c r="G485" s="343">
        <f>'Office Minor'!G671</f>
        <v>137198730</v>
      </c>
      <c r="H485" s="343">
        <f>'Office Minor'!H671</f>
        <v>50</v>
      </c>
      <c r="I485" s="561"/>
      <c r="J485" s="366">
        <f t="shared" ref="J485:J490" si="106">F485/E485</f>
        <v>290</v>
      </c>
    </row>
    <row r="486" spans="1:10" s="358" customFormat="1" ht="17.100000000000001" customHeight="1" x14ac:dyDescent="0.25">
      <c r="A486" s="339">
        <v>3</v>
      </c>
      <c r="B486" s="343" t="str">
        <f>'Office Minor'!B672</f>
        <v>Brick Earth</v>
      </c>
      <c r="C486" s="343">
        <f>'Office Minor'!C672</f>
        <v>0</v>
      </c>
      <c r="D486" s="343">
        <f>'Office Minor'!D672</f>
        <v>0</v>
      </c>
      <c r="E486" s="343">
        <f>'Office Minor'!E672</f>
        <v>21625</v>
      </c>
      <c r="F486" s="343">
        <f>'Office Minor'!F672</f>
        <v>4325000</v>
      </c>
      <c r="G486" s="343">
        <f>'Office Minor'!G672</f>
        <v>692000</v>
      </c>
      <c r="H486" s="343">
        <f>'Office Minor'!H672</f>
        <v>15</v>
      </c>
      <c r="I486" s="561"/>
      <c r="J486" s="366"/>
    </row>
    <row r="487" spans="1:10" s="358" customFormat="1" ht="17.100000000000001" customHeight="1" x14ac:dyDescent="0.25">
      <c r="A487" s="339">
        <v>4</v>
      </c>
      <c r="B487" s="340" t="s">
        <v>39</v>
      </c>
      <c r="C487" s="343">
        <f>'Office Minor'!C673</f>
        <v>6</v>
      </c>
      <c r="D487" s="343">
        <f>'Office Minor'!D673</f>
        <v>27.33</v>
      </c>
      <c r="E487" s="343">
        <f>'Office Minor'!E673</f>
        <v>31462.17</v>
      </c>
      <c r="F487" s="343">
        <f>'Office Minor'!F673</f>
        <v>2831595.3</v>
      </c>
      <c r="G487" s="343">
        <f>'Office Minor'!G673</f>
        <v>2831595.3</v>
      </c>
      <c r="H487" s="343">
        <f>'Office Minor'!H673</f>
        <v>50</v>
      </c>
      <c r="I487" s="561"/>
      <c r="J487" s="366">
        <f t="shared" si="106"/>
        <v>90</v>
      </c>
    </row>
    <row r="488" spans="1:10" s="358" customFormat="1" ht="17.100000000000001" customHeight="1" x14ac:dyDescent="0.25">
      <c r="A488" s="339">
        <v>5</v>
      </c>
      <c r="B488" s="355" t="s">
        <v>67</v>
      </c>
      <c r="C488" s="343">
        <f>'Office Minor'!C675</f>
        <v>1</v>
      </c>
      <c r="D488" s="343">
        <f>'Office Minor'!D675</f>
        <v>518</v>
      </c>
      <c r="E488" s="343">
        <f>'Office Minor'!E675</f>
        <v>0</v>
      </c>
      <c r="F488" s="343">
        <f>'Office Minor'!F675</f>
        <v>0</v>
      </c>
      <c r="G488" s="343">
        <f>'Office Minor'!G675</f>
        <v>0</v>
      </c>
      <c r="H488" s="343">
        <f>'Office Minor'!H675</f>
        <v>0</v>
      </c>
      <c r="I488" s="561"/>
      <c r="J488" s="366"/>
    </row>
    <row r="489" spans="1:10" s="358" customFormat="1" ht="17.100000000000001" customHeight="1" x14ac:dyDescent="0.25">
      <c r="A489" s="339">
        <v>6</v>
      </c>
      <c r="B489" s="343" t="s">
        <v>204</v>
      </c>
      <c r="C489" s="343">
        <f>'Office Minor'!C674</f>
        <v>0</v>
      </c>
      <c r="D489" s="343">
        <f>'Office Minor'!D674</f>
        <v>0</v>
      </c>
      <c r="E489" s="343">
        <f>'Office Minor'!E674</f>
        <v>0</v>
      </c>
      <c r="F489" s="343">
        <f>'Office Minor'!F674</f>
        <v>0</v>
      </c>
      <c r="G489" s="343">
        <f>'Office Minor'!G674</f>
        <v>0</v>
      </c>
      <c r="H489" s="343">
        <f>'Office Minor'!H674</f>
        <v>0</v>
      </c>
      <c r="I489" s="561"/>
      <c r="J489" s="366" t="e">
        <f t="shared" si="106"/>
        <v>#DIV/0!</v>
      </c>
    </row>
    <row r="490" spans="1:10" s="358" customFormat="1" ht="17.100000000000001" customHeight="1" x14ac:dyDescent="0.25">
      <c r="A490" s="339">
        <v>7</v>
      </c>
      <c r="B490" s="340" t="s">
        <v>406</v>
      </c>
      <c r="C490" s="343">
        <f>'Office Minor'!C676</f>
        <v>3</v>
      </c>
      <c r="D490" s="343">
        <f>'Office Minor'!D676</f>
        <v>23.94</v>
      </c>
      <c r="E490" s="343">
        <f>'Office Minor'!E676</f>
        <v>2990.82</v>
      </c>
      <c r="F490" s="343">
        <f>'Office Minor'!F676</f>
        <v>194403.3</v>
      </c>
      <c r="G490" s="343">
        <f>'Office Minor'!G676</f>
        <v>194403.3</v>
      </c>
      <c r="H490" s="343">
        <f>'Office Minor'!H676</f>
        <v>25</v>
      </c>
      <c r="I490" s="561"/>
      <c r="J490" s="366">
        <f t="shared" si="106"/>
        <v>64.999999999999986</v>
      </c>
    </row>
    <row r="491" spans="1:10" s="358" customFormat="1" ht="17.100000000000001" customHeight="1" x14ac:dyDescent="0.25">
      <c r="A491" s="339">
        <v>8</v>
      </c>
      <c r="B491" s="340" t="s">
        <v>57</v>
      </c>
      <c r="C491" s="343">
        <f>'Office Minor'!C677</f>
        <v>1</v>
      </c>
      <c r="D491" s="343">
        <f>'Office Minor'!D677</f>
        <v>1.04</v>
      </c>
      <c r="E491" s="343">
        <f>'Office Minor'!E677</f>
        <v>2010.83</v>
      </c>
      <c r="F491" s="343">
        <f>'Office Minor'!F677</f>
        <v>583140.69999999995</v>
      </c>
      <c r="G491" s="343">
        <f>'Office Minor'!G677</f>
        <v>583140.69999999995</v>
      </c>
      <c r="H491" s="343">
        <f>'Office Minor'!H677</f>
        <v>10</v>
      </c>
      <c r="I491" s="561"/>
      <c r="J491" s="366"/>
    </row>
    <row r="492" spans="1:10" s="358" customFormat="1" ht="17.100000000000001" customHeight="1" x14ac:dyDescent="0.25">
      <c r="A492" s="339">
        <v>9</v>
      </c>
      <c r="B492" s="340" t="s">
        <v>64</v>
      </c>
      <c r="C492" s="343">
        <f>'Office Minor'!C678</f>
        <v>0</v>
      </c>
      <c r="D492" s="343">
        <f>'Office Minor'!D678</f>
        <v>0</v>
      </c>
      <c r="E492" s="343">
        <f>'Office Minor'!E678</f>
        <v>1958668</v>
      </c>
      <c r="F492" s="343">
        <f>'Office Minor'!F678</f>
        <v>58760040</v>
      </c>
      <c r="G492" s="343">
        <f>'Office Minor'!G678</f>
        <v>19586680</v>
      </c>
      <c r="H492" s="343">
        <f>'Office Minor'!H678</f>
        <v>50</v>
      </c>
      <c r="I492" s="561"/>
      <c r="J492" s="366"/>
    </row>
    <row r="493" spans="1:10" s="358" customFormat="1" ht="17.100000000000001" customHeight="1" x14ac:dyDescent="0.25">
      <c r="A493" s="339"/>
      <c r="B493" s="343" t="s">
        <v>74</v>
      </c>
      <c r="C493" s="343"/>
      <c r="D493" s="343"/>
      <c r="E493" s="343"/>
      <c r="F493" s="343"/>
      <c r="G493" s="343">
        <f>'Office Minor'!G679</f>
        <v>10943336</v>
      </c>
      <c r="H493" s="343"/>
      <c r="I493" s="561"/>
      <c r="J493" s="366"/>
    </row>
    <row r="494" spans="1:10" s="358" customFormat="1" ht="17.100000000000001" customHeight="1" x14ac:dyDescent="0.25">
      <c r="A494" s="339"/>
      <c r="B494" s="343" t="s">
        <v>48</v>
      </c>
      <c r="C494" s="343"/>
      <c r="D494" s="343"/>
      <c r="E494" s="343"/>
      <c r="F494" s="343"/>
      <c r="G494" s="343">
        <f>'Office Minor'!G680</f>
        <v>22629036</v>
      </c>
      <c r="H494" s="343"/>
      <c r="I494" s="561"/>
      <c r="J494" s="366"/>
    </row>
    <row r="495" spans="1:10" s="358" customFormat="1" ht="17.100000000000001" customHeight="1" x14ac:dyDescent="0.25">
      <c r="A495" s="1262" t="s">
        <v>49</v>
      </c>
      <c r="B495" s="1263"/>
      <c r="C495" s="946">
        <f t="shared" ref="C495:H495" si="107">SUM(C484:C494)</f>
        <v>142</v>
      </c>
      <c r="D495" s="977">
        <f t="shared" si="107"/>
        <v>1779.3999999999999</v>
      </c>
      <c r="E495" s="551">
        <f t="shared" si="107"/>
        <v>5519016.04</v>
      </c>
      <c r="F495" s="553">
        <f t="shared" si="107"/>
        <v>856765301</v>
      </c>
      <c r="G495" s="553">
        <f t="shared" si="107"/>
        <v>276957678.39999998</v>
      </c>
      <c r="H495" s="946">
        <f t="shared" si="107"/>
        <v>1050</v>
      </c>
      <c r="I495" s="562">
        <f>G495</f>
        <v>276957678.39999998</v>
      </c>
      <c r="J495" s="366"/>
    </row>
    <row r="496" spans="1:10" s="358" customFormat="1" ht="17.100000000000001" customHeight="1" x14ac:dyDescent="0.25">
      <c r="A496" s="557"/>
      <c r="B496" s="557"/>
      <c r="C496" s="557"/>
      <c r="D496" s="557"/>
      <c r="E496" s="557"/>
      <c r="F496" s="557"/>
      <c r="G496" s="557"/>
      <c r="H496" s="557"/>
      <c r="I496" s="561"/>
      <c r="J496" s="366"/>
    </row>
    <row r="497" spans="1:10" s="358" customFormat="1" ht="17.100000000000001" customHeight="1" x14ac:dyDescent="0.25">
      <c r="A497" s="1297" t="s">
        <v>288</v>
      </c>
      <c r="B497" s="1297"/>
      <c r="C497" s="1297"/>
      <c r="D497" s="1297"/>
      <c r="E497" s="1297"/>
      <c r="F497" s="1297"/>
      <c r="G497" s="1297"/>
      <c r="H497" s="1297"/>
      <c r="I497" s="561"/>
      <c r="J497" s="366"/>
    </row>
    <row r="498" spans="1:10" s="358" customFormat="1" ht="17.100000000000001" customHeight="1" x14ac:dyDescent="0.25">
      <c r="A498" s="1258" t="s">
        <v>181</v>
      </c>
      <c r="B498" s="1258" t="s">
        <v>3</v>
      </c>
      <c r="C498" s="1258" t="s">
        <v>4</v>
      </c>
      <c r="D498" s="890" t="s">
        <v>5</v>
      </c>
      <c r="E498" s="72" t="s">
        <v>6</v>
      </c>
      <c r="F498" s="889" t="s">
        <v>7</v>
      </c>
      <c r="G498" s="889" t="s">
        <v>8</v>
      </c>
      <c r="H498" s="72" t="s">
        <v>9</v>
      </c>
      <c r="I498" s="561"/>
      <c r="J498" s="366"/>
    </row>
    <row r="499" spans="1:10" s="358" customFormat="1" ht="17.100000000000001" customHeight="1" x14ac:dyDescent="0.25">
      <c r="A499" s="1259"/>
      <c r="B499" s="1259"/>
      <c r="C499" s="1259"/>
      <c r="D499" s="891" t="s">
        <v>77</v>
      </c>
      <c r="E499" s="891" t="s">
        <v>78</v>
      </c>
      <c r="F499" s="892" t="s">
        <v>79</v>
      </c>
      <c r="G499" s="892" t="s">
        <v>79</v>
      </c>
      <c r="H499" s="73" t="s">
        <v>12</v>
      </c>
      <c r="I499" s="561"/>
      <c r="J499" s="366"/>
    </row>
    <row r="500" spans="1:10" s="358" customFormat="1" ht="17.100000000000001" customHeight="1" x14ac:dyDescent="0.25">
      <c r="A500" s="949">
        <v>1</v>
      </c>
      <c r="B500" s="343" t="s">
        <v>53</v>
      </c>
      <c r="C500" s="554">
        <f>'Office Minor'!C762</f>
        <v>0</v>
      </c>
      <c r="D500" s="554">
        <f>'Office Minor'!D762</f>
        <v>0</v>
      </c>
      <c r="E500" s="554">
        <f>'Office Minor'!E762</f>
        <v>4105500</v>
      </c>
      <c r="F500" s="554">
        <f>'Office Minor'!F762</f>
        <v>923737500</v>
      </c>
      <c r="G500" s="554">
        <f>'Office Minor'!G762</f>
        <v>160297000</v>
      </c>
      <c r="H500" s="554">
        <f>'Office Minor'!H762</f>
        <v>25</v>
      </c>
      <c r="I500" s="561"/>
      <c r="J500" s="366">
        <f>F500/E500</f>
        <v>225</v>
      </c>
    </row>
    <row r="501" spans="1:10" s="358" customFormat="1" ht="17.100000000000001" customHeight="1" x14ac:dyDescent="0.25">
      <c r="A501" s="949">
        <v>2</v>
      </c>
      <c r="B501" s="340" t="s">
        <v>30</v>
      </c>
      <c r="C501" s="554">
        <f>'Office Minor'!C763</f>
        <v>9</v>
      </c>
      <c r="D501" s="554">
        <f>'Office Minor'!D763</f>
        <v>674.71</v>
      </c>
      <c r="E501" s="554">
        <f>'Office Minor'!E763</f>
        <v>441109</v>
      </c>
      <c r="F501" s="554">
        <f>'Office Minor'!F763</f>
        <v>304365210</v>
      </c>
      <c r="G501" s="554">
        <f>'Office Minor'!G763</f>
        <v>100406521</v>
      </c>
      <c r="H501" s="554">
        <f>'Office Minor'!H763</f>
        <v>20</v>
      </c>
      <c r="I501" s="561"/>
      <c r="J501" s="366">
        <f>F501/E501</f>
        <v>690</v>
      </c>
    </row>
    <row r="502" spans="1:10" s="358" customFormat="1" ht="17.100000000000001" customHeight="1" x14ac:dyDescent="0.25">
      <c r="A502" s="339"/>
      <c r="B502" s="343" t="s">
        <v>74</v>
      </c>
      <c r="C502" s="554"/>
      <c r="D502" s="554"/>
      <c r="E502" s="554"/>
      <c r="F502" s="554"/>
      <c r="G502" s="554">
        <f>'Office Minor'!G764</f>
        <v>1153000</v>
      </c>
      <c r="H502" s="554"/>
      <c r="I502" s="561"/>
      <c r="J502" s="366"/>
    </row>
    <row r="503" spans="1:10" s="358" customFormat="1" ht="17.100000000000001" customHeight="1" x14ac:dyDescent="0.25">
      <c r="A503" s="339"/>
      <c r="B503" s="343" t="s">
        <v>48</v>
      </c>
      <c r="C503" s="554"/>
      <c r="D503" s="554"/>
      <c r="E503" s="554"/>
      <c r="F503" s="554"/>
      <c r="G503" s="554">
        <f>'Office Minor'!G765</f>
        <v>38902000</v>
      </c>
      <c r="H503" s="554"/>
      <c r="I503" s="561"/>
      <c r="J503" s="366"/>
    </row>
    <row r="504" spans="1:10" s="358" customFormat="1" ht="17.100000000000001" customHeight="1" x14ac:dyDescent="0.25">
      <c r="A504" s="1262" t="s">
        <v>49</v>
      </c>
      <c r="B504" s="1263"/>
      <c r="C504" s="535">
        <f t="shared" ref="C504:H504" si="108">SUM(C500:C503)</f>
        <v>9</v>
      </c>
      <c r="D504" s="535">
        <f t="shared" si="108"/>
        <v>674.71</v>
      </c>
      <c r="E504" s="535">
        <f t="shared" si="108"/>
        <v>4546609</v>
      </c>
      <c r="F504" s="535">
        <f t="shared" si="108"/>
        <v>1228102710</v>
      </c>
      <c r="G504" s="535">
        <f t="shared" si="108"/>
        <v>300758521</v>
      </c>
      <c r="H504" s="535">
        <f t="shared" si="108"/>
        <v>45</v>
      </c>
      <c r="I504" s="562">
        <f>G504</f>
        <v>300758521</v>
      </c>
      <c r="J504" s="366"/>
    </row>
    <row r="505" spans="1:10" s="358" customFormat="1" ht="17.100000000000001" customHeight="1" x14ac:dyDescent="0.25">
      <c r="A505" s="557"/>
      <c r="B505" s="557"/>
      <c r="C505" s="557"/>
      <c r="D505" s="557"/>
      <c r="E505" s="557"/>
      <c r="F505" s="557"/>
      <c r="G505" s="557"/>
      <c r="H505" s="557"/>
      <c r="I505" s="561"/>
      <c r="J505" s="366"/>
    </row>
    <row r="506" spans="1:10" s="358" customFormat="1" ht="17.100000000000001" customHeight="1" x14ac:dyDescent="0.25">
      <c r="A506" s="1297" t="s">
        <v>263</v>
      </c>
      <c r="B506" s="1297"/>
      <c r="C506" s="1297"/>
      <c r="D506" s="1297"/>
      <c r="E506" s="1297"/>
      <c r="F506" s="1297"/>
      <c r="G506" s="1297"/>
      <c r="H506" s="1297"/>
      <c r="I506" s="561"/>
      <c r="J506" s="366"/>
    </row>
    <row r="507" spans="1:10" s="358" customFormat="1" ht="17.100000000000001" customHeight="1" x14ac:dyDescent="0.25">
      <c r="A507" s="1258" t="s">
        <v>181</v>
      </c>
      <c r="B507" s="1258" t="s">
        <v>3</v>
      </c>
      <c r="C507" s="1258" t="s">
        <v>4</v>
      </c>
      <c r="D507" s="890" t="s">
        <v>5</v>
      </c>
      <c r="E507" s="72" t="s">
        <v>6</v>
      </c>
      <c r="F507" s="889" t="s">
        <v>7</v>
      </c>
      <c r="G507" s="889" t="s">
        <v>8</v>
      </c>
      <c r="H507" s="72" t="s">
        <v>9</v>
      </c>
      <c r="I507" s="562"/>
      <c r="J507" s="366"/>
    </row>
    <row r="508" spans="1:10" s="358" customFormat="1" ht="17.100000000000001" customHeight="1" x14ac:dyDescent="0.25">
      <c r="A508" s="1259"/>
      <c r="B508" s="1259"/>
      <c r="C508" s="1289"/>
      <c r="D508" s="922" t="s">
        <v>77</v>
      </c>
      <c r="E508" s="922" t="s">
        <v>78</v>
      </c>
      <c r="F508" s="923" t="s">
        <v>79</v>
      </c>
      <c r="G508" s="923" t="s">
        <v>79</v>
      </c>
      <c r="H508" s="79" t="s">
        <v>12</v>
      </c>
      <c r="I508" s="561"/>
      <c r="J508" s="366"/>
    </row>
    <row r="509" spans="1:10" s="358" customFormat="1" ht="17.100000000000001" customHeight="1" x14ac:dyDescent="0.25">
      <c r="A509" s="949">
        <v>1</v>
      </c>
      <c r="B509" s="919" t="s">
        <v>61</v>
      </c>
      <c r="C509" s="344">
        <f>'Office Minor'!C703+'Office Minor'!C526</f>
        <v>26</v>
      </c>
      <c r="D509" s="344">
        <f>'Office Minor'!D703+'Office Minor'!D526</f>
        <v>496.7</v>
      </c>
      <c r="E509" s="344">
        <f>'Office Minor'!E703+'Office Minor'!E526</f>
        <v>211541.53</v>
      </c>
      <c r="F509" s="344">
        <f>'Office Minor'!F703+'Office Minor'!F526</f>
        <v>403282028.5</v>
      </c>
      <c r="G509" s="344">
        <f>'Office Minor'!G703+'Office Minor'!G526</f>
        <v>38843833.75</v>
      </c>
      <c r="H509" s="344">
        <f>'Office Minor'!H703+'Office Minor'!H526</f>
        <v>225</v>
      </c>
      <c r="I509" s="561"/>
      <c r="J509" s="366">
        <f>F509/E509</f>
        <v>1906.3964815797635</v>
      </c>
    </row>
    <row r="510" spans="1:10" s="358" customFormat="1" ht="17.100000000000001" customHeight="1" x14ac:dyDescent="0.25">
      <c r="A510" s="949">
        <v>2</v>
      </c>
      <c r="B510" s="343" t="s">
        <v>57</v>
      </c>
      <c r="C510" s="344">
        <f>'Office Minor'!C705+'Office Minor'!C527</f>
        <v>2</v>
      </c>
      <c r="D510" s="344">
        <f>'Office Minor'!D705+'Office Minor'!D527</f>
        <v>2.88</v>
      </c>
      <c r="E510" s="344">
        <f>'Office Minor'!E705+'Office Minor'!E527</f>
        <v>1365.46</v>
      </c>
      <c r="F510" s="344">
        <f>'Office Minor'!F705+'Office Minor'!F527</f>
        <v>2935739</v>
      </c>
      <c r="G510" s="344">
        <f>'Office Minor'!G705+'Office Minor'!G527</f>
        <v>47791</v>
      </c>
      <c r="H510" s="344">
        <f>'Office Minor'!H705+'Office Minor'!H527</f>
        <v>10</v>
      </c>
      <c r="I510" s="561"/>
      <c r="J510" s="366">
        <f t="shared" ref="J510:J522" si="109">F510/E510</f>
        <v>2150</v>
      </c>
    </row>
    <row r="511" spans="1:10" s="358" customFormat="1" ht="17.100000000000001" customHeight="1" x14ac:dyDescent="0.25">
      <c r="A511" s="949">
        <v>3</v>
      </c>
      <c r="B511" s="343" t="s">
        <v>67</v>
      </c>
      <c r="C511" s="344">
        <f>'Office Minor'!C706+'Office Minor'!C528</f>
        <v>8</v>
      </c>
      <c r="D511" s="344">
        <f>'Office Minor'!D706+'Office Minor'!D528</f>
        <v>8</v>
      </c>
      <c r="E511" s="344">
        <f>'Office Minor'!E706+'Office Minor'!E528</f>
        <v>12006.51</v>
      </c>
      <c r="F511" s="344">
        <f>'Office Minor'!F706+'Office Minor'!F528</f>
        <v>3121692.6</v>
      </c>
      <c r="G511" s="344">
        <f>'Office Minor'!G706+'Office Minor'!G528</f>
        <v>1080586</v>
      </c>
      <c r="H511" s="344">
        <f>'Office Minor'!H706+'Office Minor'!H528</f>
        <v>60</v>
      </c>
      <c r="I511" s="561"/>
      <c r="J511" s="366">
        <f t="shared" si="109"/>
        <v>260</v>
      </c>
    </row>
    <row r="512" spans="1:10" s="358" customFormat="1" ht="17.100000000000001" customHeight="1" x14ac:dyDescent="0.25">
      <c r="A512" s="949">
        <v>4</v>
      </c>
      <c r="B512" s="343" t="s">
        <v>62</v>
      </c>
      <c r="C512" s="344">
        <f>'Office Minor'!C708+'Office Minor'!C529</f>
        <v>505</v>
      </c>
      <c r="D512" s="344">
        <f>'Office Minor'!D708+'Office Minor'!D529</f>
        <v>618.83000000000004</v>
      </c>
      <c r="E512" s="344">
        <f>'Office Minor'!E708+'Office Minor'!E529</f>
        <v>19058046.509999998</v>
      </c>
      <c r="F512" s="344">
        <f>'Office Minor'!F708+'Office Minor'!F529</f>
        <v>3793474424.1500001</v>
      </c>
      <c r="G512" s="344">
        <f>'Office Minor'!G708+'Office Minor'!G529</f>
        <v>570225944</v>
      </c>
      <c r="H512" s="344">
        <f>'Office Minor'!H708+'Office Minor'!H529</f>
        <v>3855</v>
      </c>
      <c r="I512" s="561"/>
      <c r="J512" s="366">
        <f t="shared" si="109"/>
        <v>199.04843983665987</v>
      </c>
    </row>
    <row r="513" spans="1:10" s="358" customFormat="1" ht="17.100000000000001" customHeight="1" x14ac:dyDescent="0.25">
      <c r="A513" s="949">
        <v>5</v>
      </c>
      <c r="B513" s="343" t="s">
        <v>58</v>
      </c>
      <c r="C513" s="344">
        <f>'Office Minor'!C709+'Office Minor'!C530</f>
        <v>0</v>
      </c>
      <c r="D513" s="344">
        <f>'Office Minor'!D709+'Office Minor'!D530</f>
        <v>0</v>
      </c>
      <c r="E513" s="344">
        <f>'Office Minor'!E709+'Office Minor'!E530</f>
        <v>0</v>
      </c>
      <c r="F513" s="344">
        <f>'Office Minor'!F709+'Office Minor'!F530</f>
        <v>0</v>
      </c>
      <c r="G513" s="344">
        <f>'Office Minor'!G709+'Office Minor'!G530</f>
        <v>0</v>
      </c>
      <c r="H513" s="344">
        <f>'Office Minor'!H709+'Office Minor'!H530</f>
        <v>0</v>
      </c>
      <c r="I513" s="561"/>
      <c r="J513" s="366" t="e">
        <f t="shared" si="109"/>
        <v>#DIV/0!</v>
      </c>
    </row>
    <row r="514" spans="1:10" s="358" customFormat="1" ht="17.100000000000001" customHeight="1" x14ac:dyDescent="0.25">
      <c r="A514" s="949">
        <v>6</v>
      </c>
      <c r="B514" s="343" t="s">
        <v>53</v>
      </c>
      <c r="C514" s="344">
        <f>'Office Minor'!C710+'Office Minor'!C531</f>
        <v>0</v>
      </c>
      <c r="D514" s="344">
        <f>'Office Minor'!D710+'Office Minor'!D531</f>
        <v>0</v>
      </c>
      <c r="E514" s="344">
        <f>'Office Minor'!E710+'Office Minor'!E531</f>
        <v>533126</v>
      </c>
      <c r="F514" s="344">
        <f>'Office Minor'!F710+'Office Minor'!F531</f>
        <v>122619072</v>
      </c>
      <c r="G514" s="344">
        <f>'Office Minor'!G710+'Office Minor'!G531</f>
        <v>21325056</v>
      </c>
      <c r="H514" s="344">
        <f>'Office Minor'!H710+'Office Minor'!H531</f>
        <v>250</v>
      </c>
      <c r="I514" s="561"/>
      <c r="J514" s="366">
        <f t="shared" si="109"/>
        <v>230.00017256708546</v>
      </c>
    </row>
    <row r="515" spans="1:10" s="358" customFormat="1" ht="17.100000000000001" customHeight="1" x14ac:dyDescent="0.25">
      <c r="A515" s="949">
        <v>7</v>
      </c>
      <c r="B515" s="343" t="s">
        <v>26</v>
      </c>
      <c r="C515" s="344">
        <f>'Office Minor'!C532</f>
        <v>1</v>
      </c>
      <c r="D515" s="344">
        <f>'Office Minor'!D532</f>
        <v>1</v>
      </c>
      <c r="E515" s="344">
        <f>'Office Minor'!E532</f>
        <v>3516.7</v>
      </c>
      <c r="F515" s="344">
        <f>'Office Minor'!F532</f>
        <v>6558645.5</v>
      </c>
      <c r="G515" s="344">
        <f>'Office Minor'!G532</f>
        <v>316503</v>
      </c>
      <c r="H515" s="344">
        <f>'Office Minor'!H532</f>
        <v>5</v>
      </c>
      <c r="I515" s="561"/>
      <c r="J515" s="366">
        <f t="shared" si="109"/>
        <v>1865</v>
      </c>
    </row>
    <row r="516" spans="1:10" s="358" customFormat="1" ht="17.100000000000001" customHeight="1" x14ac:dyDescent="0.25">
      <c r="A516" s="949">
        <v>8</v>
      </c>
      <c r="B516" s="343" t="s">
        <v>205</v>
      </c>
      <c r="C516" s="344">
        <f>'Office Minor'!C711</f>
        <v>2</v>
      </c>
      <c r="D516" s="344">
        <f>'Office Minor'!D711</f>
        <v>8</v>
      </c>
      <c r="E516" s="344">
        <f>'Office Minor'!E711</f>
        <v>0</v>
      </c>
      <c r="F516" s="344">
        <f>'Office Minor'!F711</f>
        <v>0</v>
      </c>
      <c r="G516" s="344">
        <f>'Office Minor'!G711</f>
        <v>0</v>
      </c>
      <c r="H516" s="344">
        <f>'Office Minor'!H711</f>
        <v>0</v>
      </c>
      <c r="I516" s="561"/>
      <c r="J516" s="366" t="e">
        <f t="shared" si="109"/>
        <v>#DIV/0!</v>
      </c>
    </row>
    <row r="517" spans="1:10" s="358" customFormat="1" ht="17.100000000000001" customHeight="1" x14ac:dyDescent="0.25">
      <c r="A517" s="949">
        <v>9</v>
      </c>
      <c r="B517" s="343" t="s">
        <v>24</v>
      </c>
      <c r="C517" s="344">
        <f>'Office Minor'!C712+'Office Minor'!C533</f>
        <v>6</v>
      </c>
      <c r="D517" s="344">
        <f>'Office Minor'!D712+'Office Minor'!D533</f>
        <v>97.51</v>
      </c>
      <c r="E517" s="344">
        <f>'Office Minor'!E712+'Office Minor'!E533</f>
        <v>86.73</v>
      </c>
      <c r="F517" s="344">
        <f>'Office Minor'!F712+'Office Minor'!F533</f>
        <v>73720.5</v>
      </c>
      <c r="G517" s="344">
        <f>'Office Minor'!G712+'Office Minor'!G533</f>
        <v>13876.8</v>
      </c>
      <c r="H517" s="344">
        <f>'Office Minor'!H712+'Office Minor'!H533</f>
        <v>0</v>
      </c>
      <c r="I517" s="561"/>
      <c r="J517" s="366">
        <f t="shared" si="109"/>
        <v>850</v>
      </c>
    </row>
    <row r="518" spans="1:10" s="358" customFormat="1" ht="17.100000000000001" customHeight="1" x14ac:dyDescent="0.25">
      <c r="A518" s="949">
        <v>10</v>
      </c>
      <c r="B518" s="343" t="str">
        <f>'Office Minor'!B713</f>
        <v>China Clay</v>
      </c>
      <c r="C518" s="343">
        <f>'Office Minor'!C713</f>
        <v>0</v>
      </c>
      <c r="D518" s="343">
        <f>'Office Minor'!D713</f>
        <v>0</v>
      </c>
      <c r="E518" s="343">
        <f>'Office Minor'!E713</f>
        <v>0</v>
      </c>
      <c r="F518" s="343">
        <f>'Office Minor'!F713</f>
        <v>0</v>
      </c>
      <c r="G518" s="343">
        <f>'Office Minor'!G713</f>
        <v>0</v>
      </c>
      <c r="H518" s="343">
        <f>'Office Minor'!H713</f>
        <v>0</v>
      </c>
      <c r="I518" s="561"/>
      <c r="J518" s="366"/>
    </row>
    <row r="519" spans="1:10" s="358" customFormat="1" ht="17.100000000000001" customHeight="1" x14ac:dyDescent="0.25">
      <c r="A519" s="949">
        <v>11</v>
      </c>
      <c r="B519" s="343" t="s">
        <v>40</v>
      </c>
      <c r="C519" s="344">
        <f>'Office Minor'!C714+'Office Minor'!C535</f>
        <v>61</v>
      </c>
      <c r="D519" s="344">
        <f>'Office Minor'!D714+'Office Minor'!D535</f>
        <v>415.11</v>
      </c>
      <c r="E519" s="344">
        <f>'Office Minor'!E714+'Office Minor'!E535</f>
        <v>953988.72</v>
      </c>
      <c r="F519" s="344">
        <f>'Office Minor'!F714+'Office Minor'!F535</f>
        <v>469586567</v>
      </c>
      <c r="G519" s="344">
        <f>'Office Minor'!G714+'Office Minor'!G535</f>
        <v>81485060.450000003</v>
      </c>
      <c r="H519" s="344">
        <f>'Office Minor'!H714+'Office Minor'!H535</f>
        <v>170</v>
      </c>
      <c r="I519" s="561"/>
      <c r="J519" s="366">
        <f t="shared" si="109"/>
        <v>492.23492600625298</v>
      </c>
    </row>
    <row r="520" spans="1:10" s="358" customFormat="1" ht="17.100000000000001" customHeight="1" x14ac:dyDescent="0.25">
      <c r="A520" s="949">
        <v>12</v>
      </c>
      <c r="B520" s="343" t="s">
        <v>39</v>
      </c>
      <c r="C520" s="344">
        <f>'Office Minor'!C534+'Office Minor'!C707</f>
        <v>22</v>
      </c>
      <c r="D520" s="344">
        <f>'Office Minor'!D534+'Office Minor'!D707</f>
        <v>100.38</v>
      </c>
      <c r="E520" s="344">
        <f>'Office Minor'!E534+'Office Minor'!E707</f>
        <v>49793.969999999994</v>
      </c>
      <c r="F520" s="344">
        <f>'Office Minor'!F534+'Office Minor'!F707</f>
        <v>29876381.999999996</v>
      </c>
      <c r="G520" s="344">
        <f>'Office Minor'!G534+'Office Minor'!G707</f>
        <v>4254931.3600000003</v>
      </c>
      <c r="H520" s="344">
        <f>'Office Minor'!H534+'Office Minor'!H707</f>
        <v>243</v>
      </c>
      <c r="I520" s="561"/>
      <c r="J520" s="366">
        <f t="shared" si="109"/>
        <v>600</v>
      </c>
    </row>
    <row r="521" spans="1:10" s="358" customFormat="1" ht="17.100000000000001" customHeight="1" x14ac:dyDescent="0.25">
      <c r="A521" s="949">
        <v>13</v>
      </c>
      <c r="B521" s="343" t="s">
        <v>45</v>
      </c>
      <c r="C521" s="344">
        <f>'Office Minor'!C715</f>
        <v>2</v>
      </c>
      <c r="D521" s="344">
        <f>'Office Minor'!D715</f>
        <v>10</v>
      </c>
      <c r="E521" s="344">
        <f>'Office Minor'!E715</f>
        <v>0</v>
      </c>
      <c r="F521" s="344">
        <f>'Office Minor'!F715</f>
        <v>0</v>
      </c>
      <c r="G521" s="344">
        <f>'Office Minor'!G715</f>
        <v>0</v>
      </c>
      <c r="H521" s="344">
        <f>'Office Minor'!H715</f>
        <v>0</v>
      </c>
      <c r="I521" s="561"/>
      <c r="J521" s="366" t="e">
        <f t="shared" si="109"/>
        <v>#DIV/0!</v>
      </c>
    </row>
    <row r="522" spans="1:10" s="358" customFormat="1" ht="17.100000000000001" customHeight="1" x14ac:dyDescent="0.25">
      <c r="A522" s="949">
        <v>14</v>
      </c>
      <c r="B522" s="343" t="s">
        <v>163</v>
      </c>
      <c r="C522" s="344">
        <f>'Office Minor'!C716</f>
        <v>2</v>
      </c>
      <c r="D522" s="344">
        <f>'Office Minor'!D716</f>
        <v>8.1</v>
      </c>
      <c r="E522" s="344">
        <f>'Office Minor'!E716</f>
        <v>279.44</v>
      </c>
      <c r="F522" s="344">
        <f>'Office Minor'!F716</f>
        <v>76846</v>
      </c>
      <c r="G522" s="344">
        <f>'Office Minor'!G716</f>
        <v>12574.8</v>
      </c>
      <c r="H522" s="344">
        <f>'Office Minor'!H716</f>
        <v>25</v>
      </c>
      <c r="I522" s="561"/>
      <c r="J522" s="366">
        <f t="shared" si="109"/>
        <v>275</v>
      </c>
    </row>
    <row r="523" spans="1:10" s="358" customFormat="1" ht="17.100000000000001" customHeight="1" x14ac:dyDescent="0.25">
      <c r="A523" s="949">
        <v>15</v>
      </c>
      <c r="B523" s="343" t="str">
        <f>'Office Minor'!B536</f>
        <v>Silica Sand</v>
      </c>
      <c r="C523" s="343">
        <f>'Office Minor'!C536+'Office Minor'!C717</f>
        <v>13</v>
      </c>
      <c r="D523" s="343">
        <f>'Office Minor'!D536+'Office Minor'!D717</f>
        <v>113.84</v>
      </c>
      <c r="E523" s="343">
        <f>'Office Minor'!E536+'Office Minor'!E717</f>
        <v>420828.83</v>
      </c>
      <c r="F523" s="343">
        <f>'Office Minor'!F536+'Office Minor'!F717</f>
        <v>222015737.60000002</v>
      </c>
      <c r="G523" s="343">
        <f>'Office Minor'!G536+'Office Minor'!G717</f>
        <v>31464177.949999999</v>
      </c>
      <c r="H523" s="343">
        <f>'Office Minor'!H536+'Office Minor'!H717</f>
        <v>100</v>
      </c>
      <c r="I523" s="561"/>
      <c r="J523" s="366"/>
    </row>
    <row r="524" spans="1:10" s="358" customFormat="1" ht="17.100000000000001" customHeight="1" x14ac:dyDescent="0.25">
      <c r="A524" s="949"/>
      <c r="B524" s="343" t="s">
        <v>74</v>
      </c>
      <c r="C524" s="344"/>
      <c r="D524" s="344"/>
      <c r="E524" s="344"/>
      <c r="F524" s="344"/>
      <c r="G524" s="344">
        <f>'Office Minor'!G718+'Office Minor'!G537</f>
        <v>25100151</v>
      </c>
      <c r="H524" s="344">
        <f>'Office Minor'!H718+'Office Minor'!H537</f>
        <v>0</v>
      </c>
      <c r="I524" s="561"/>
      <c r="J524" s="366"/>
    </row>
    <row r="525" spans="1:10" s="358" customFormat="1" ht="17.100000000000001" customHeight="1" x14ac:dyDescent="0.25">
      <c r="A525" s="949"/>
      <c r="B525" s="343" t="s">
        <v>48</v>
      </c>
      <c r="C525" s="344"/>
      <c r="D525" s="344"/>
      <c r="E525" s="344"/>
      <c r="F525" s="344"/>
      <c r="G525" s="344">
        <f>'Office Minor'!G719+'Office Minor'!G538</f>
        <v>102366367.89</v>
      </c>
      <c r="H525" s="344">
        <f>'Office Minor'!H719+'Office Minor'!H538</f>
        <v>0</v>
      </c>
      <c r="I525" s="562">
        <f>G543+Distt.Major!G172</f>
        <v>1808800181</v>
      </c>
      <c r="J525" s="366"/>
    </row>
    <row r="526" spans="1:10" s="358" customFormat="1" ht="17.100000000000001" customHeight="1" x14ac:dyDescent="0.25">
      <c r="A526" s="1262" t="s">
        <v>49</v>
      </c>
      <c r="B526" s="1263"/>
      <c r="C526" s="533">
        <f t="shared" ref="C526:H526" si="110">SUM(C509:C525)</f>
        <v>650</v>
      </c>
      <c r="D526" s="534">
        <f t="shared" si="110"/>
        <v>1880.3500000000001</v>
      </c>
      <c r="E526" s="533">
        <f t="shared" si="110"/>
        <v>21244580.399999995</v>
      </c>
      <c r="F526" s="533">
        <f t="shared" si="110"/>
        <v>5053620854.8500004</v>
      </c>
      <c r="G526" s="533">
        <f t="shared" si="110"/>
        <v>876536854</v>
      </c>
      <c r="H526" s="533">
        <f t="shared" si="110"/>
        <v>4943</v>
      </c>
      <c r="I526" s="561"/>
      <c r="J526" s="366"/>
    </row>
    <row r="527" spans="1:10" s="358" customFormat="1" ht="17.100000000000001" customHeight="1" x14ac:dyDescent="0.25">
      <c r="A527" s="557"/>
      <c r="B527" s="557"/>
      <c r="C527" s="557"/>
      <c r="D527" s="557"/>
      <c r="E527" s="557"/>
      <c r="F527" s="557"/>
      <c r="G527" s="557"/>
      <c r="H527" s="557"/>
      <c r="I527" s="561"/>
      <c r="J527" s="366"/>
    </row>
    <row r="528" spans="1:10" s="358" customFormat="1" ht="17.100000000000001" customHeight="1" x14ac:dyDescent="0.25">
      <c r="A528" s="1297" t="s">
        <v>264</v>
      </c>
      <c r="B528" s="1297"/>
      <c r="C528" s="1297"/>
      <c r="D528" s="1297"/>
      <c r="E528" s="1297"/>
      <c r="F528" s="1297"/>
      <c r="G528" s="1297"/>
      <c r="H528" s="1297"/>
      <c r="I528" s="561"/>
      <c r="J528" s="366"/>
    </row>
    <row r="529" spans="1:10" s="358" customFormat="1" ht="17.100000000000001" customHeight="1" x14ac:dyDescent="0.25">
      <c r="A529" s="1258" t="s">
        <v>181</v>
      </c>
      <c r="B529" s="1258" t="s">
        <v>3</v>
      </c>
      <c r="C529" s="1258" t="s">
        <v>4</v>
      </c>
      <c r="D529" s="890" t="s">
        <v>5</v>
      </c>
      <c r="E529" s="72" t="s">
        <v>6</v>
      </c>
      <c r="F529" s="889" t="s">
        <v>7</v>
      </c>
      <c r="G529" s="889" t="s">
        <v>8</v>
      </c>
      <c r="H529" s="72" t="s">
        <v>9</v>
      </c>
      <c r="I529" s="561"/>
      <c r="J529" s="366"/>
    </row>
    <row r="530" spans="1:10" s="358" customFormat="1" ht="17.100000000000001" customHeight="1" x14ac:dyDescent="0.25">
      <c r="A530" s="1259"/>
      <c r="B530" s="1259"/>
      <c r="C530" s="1259"/>
      <c r="D530" s="891" t="s">
        <v>77</v>
      </c>
      <c r="E530" s="891" t="s">
        <v>78</v>
      </c>
      <c r="F530" s="892" t="s">
        <v>79</v>
      </c>
      <c r="G530" s="892" t="s">
        <v>79</v>
      </c>
      <c r="H530" s="73" t="s">
        <v>12</v>
      </c>
      <c r="I530" s="561"/>
      <c r="J530" s="366"/>
    </row>
    <row r="531" spans="1:10" s="358" customFormat="1" ht="17.100000000000001" customHeight="1" x14ac:dyDescent="0.25">
      <c r="A531" s="949">
        <v>1</v>
      </c>
      <c r="B531" s="343" t="s">
        <v>61</v>
      </c>
      <c r="C531" s="348">
        <f>'Office Minor'!C726</f>
        <v>80</v>
      </c>
      <c r="D531" s="348">
        <f>'Office Minor'!D726</f>
        <v>82.05</v>
      </c>
      <c r="E531" s="348">
        <f>'Office Minor'!E726</f>
        <v>680263.06</v>
      </c>
      <c r="F531" s="348">
        <f>'Office Minor'!F726</f>
        <v>1258486661</v>
      </c>
      <c r="G531" s="348">
        <f>'Office Minor'!G726</f>
        <v>95081181</v>
      </c>
      <c r="H531" s="348">
        <f>'Office Minor'!H726</f>
        <v>1350</v>
      </c>
      <c r="I531" s="561"/>
      <c r="J531" s="366">
        <f>F531/E531</f>
        <v>1849.9999999999998</v>
      </c>
    </row>
    <row r="532" spans="1:10" s="358" customFormat="1" ht="17.100000000000001" customHeight="1" x14ac:dyDescent="0.25">
      <c r="A532" s="339">
        <f>+A531+1</f>
        <v>2</v>
      </c>
      <c r="B532" s="343" t="s">
        <v>57</v>
      </c>
      <c r="C532" s="348">
        <f>'Office Minor'!C727</f>
        <v>181</v>
      </c>
      <c r="D532" s="348">
        <f>'Office Minor'!D727</f>
        <v>328.82</v>
      </c>
      <c r="E532" s="348">
        <f>'Office Minor'!E727</f>
        <v>1055931.67</v>
      </c>
      <c r="F532" s="348">
        <f>'Office Minor'!F727</f>
        <v>2270253091</v>
      </c>
      <c r="G532" s="348">
        <f>'Office Minor'!G727</f>
        <v>425572314</v>
      </c>
      <c r="H532" s="348">
        <f>'Office Minor'!H727</f>
        <v>1580</v>
      </c>
      <c r="I532" s="561"/>
      <c r="J532" s="366">
        <f t="shared" ref="J532:J538" si="111">F532/E532</f>
        <v>2150.0000004735157</v>
      </c>
    </row>
    <row r="533" spans="1:10" s="358" customFormat="1" ht="17.100000000000001" customHeight="1" x14ac:dyDescent="0.25">
      <c r="A533" s="339">
        <f>+A532+1</f>
        <v>3</v>
      </c>
      <c r="B533" s="343" t="s">
        <v>206</v>
      </c>
      <c r="C533" s="348">
        <f>'Office Minor'!C728</f>
        <v>1</v>
      </c>
      <c r="D533" s="348">
        <f>'Office Minor'!D728</f>
        <v>4</v>
      </c>
      <c r="E533" s="348">
        <f>'Office Minor'!E728</f>
        <v>0</v>
      </c>
      <c r="F533" s="348">
        <f>'Office Minor'!F728</f>
        <v>0</v>
      </c>
      <c r="G533" s="348">
        <f>'Office Minor'!G728</f>
        <v>216000</v>
      </c>
      <c r="H533" s="348">
        <f>'Office Minor'!H728</f>
        <v>0</v>
      </c>
      <c r="I533" s="561"/>
      <c r="J533" s="366" t="e">
        <f t="shared" si="111"/>
        <v>#DIV/0!</v>
      </c>
    </row>
    <row r="534" spans="1:10" s="358" customFormat="1" ht="17.100000000000001" customHeight="1" x14ac:dyDescent="0.25">
      <c r="A534" s="339">
        <f>+A533+1</f>
        <v>4</v>
      </c>
      <c r="B534" s="343" t="s">
        <v>207</v>
      </c>
      <c r="C534" s="348">
        <f>'Office Minor'!C729</f>
        <v>30</v>
      </c>
      <c r="D534" s="348">
        <f>'Office Minor'!D729</f>
        <v>32.04</v>
      </c>
      <c r="E534" s="348">
        <f>'Office Minor'!E729</f>
        <v>364536.19</v>
      </c>
      <c r="F534" s="348">
        <f>'Office Minor'!F729</f>
        <v>400989809</v>
      </c>
      <c r="G534" s="348">
        <f>'Office Minor'!G729</f>
        <v>26645749</v>
      </c>
      <c r="H534" s="348">
        <f>'Office Minor'!H729</f>
        <v>520</v>
      </c>
      <c r="I534" s="561"/>
      <c r="J534" s="366">
        <f t="shared" si="111"/>
        <v>1100</v>
      </c>
    </row>
    <row r="535" spans="1:10" s="358" customFormat="1" ht="17.100000000000001" customHeight="1" x14ac:dyDescent="0.25">
      <c r="A535" s="339">
        <f>+A534+1</f>
        <v>5</v>
      </c>
      <c r="B535" s="343" t="s">
        <v>188</v>
      </c>
      <c r="C535" s="348">
        <f>'Office Minor'!C730</f>
        <v>117</v>
      </c>
      <c r="D535" s="348">
        <f>'Office Minor'!D730</f>
        <v>127.45</v>
      </c>
      <c r="E535" s="348">
        <f>'Office Minor'!E730</f>
        <v>1238707.8999999999</v>
      </c>
      <c r="F535" s="348">
        <f>'Office Minor'!F730</f>
        <v>241548041</v>
      </c>
      <c r="G535" s="348">
        <f>'Office Minor'!G730</f>
        <v>42938249</v>
      </c>
      <c r="H535" s="348">
        <f>'Office Minor'!H730</f>
        <v>762</v>
      </c>
      <c r="I535" s="561"/>
      <c r="J535" s="366">
        <f t="shared" si="111"/>
        <v>195.00000040364642</v>
      </c>
    </row>
    <row r="536" spans="1:10" s="358" customFormat="1" ht="17.100000000000001" customHeight="1" x14ac:dyDescent="0.25">
      <c r="A536" s="339">
        <v>6</v>
      </c>
      <c r="B536" s="343" t="s">
        <v>58</v>
      </c>
      <c r="C536" s="348">
        <f>'Office Minor'!C731</f>
        <v>4</v>
      </c>
      <c r="D536" s="348">
        <f>'Office Minor'!D731</f>
        <v>5815.14</v>
      </c>
      <c r="E536" s="348">
        <f>'Office Minor'!E731</f>
        <v>96519.56</v>
      </c>
      <c r="F536" s="348">
        <f>'Office Minor'!F731</f>
        <v>24129890</v>
      </c>
      <c r="G536" s="348">
        <f>'Office Minor'!G731</f>
        <v>43458691</v>
      </c>
      <c r="H536" s="348">
        <f>'Office Minor'!H731</f>
        <v>550</v>
      </c>
      <c r="I536" s="561"/>
      <c r="J536" s="366">
        <f t="shared" si="111"/>
        <v>250</v>
      </c>
    </row>
    <row r="537" spans="1:10" s="358" customFormat="1" ht="17.100000000000001" customHeight="1" x14ac:dyDescent="0.25">
      <c r="A537" s="339">
        <v>7</v>
      </c>
      <c r="B537" s="342" t="s">
        <v>24</v>
      </c>
      <c r="C537" s="348">
        <f>'Office Minor'!C732</f>
        <v>6</v>
      </c>
      <c r="D537" s="348">
        <f>'Office Minor'!D732</f>
        <v>196.45</v>
      </c>
      <c r="E537" s="348">
        <f>'Office Minor'!E732</f>
        <v>5510.99</v>
      </c>
      <c r="F537" s="348">
        <f>'Office Minor'!F732</f>
        <v>4684342</v>
      </c>
      <c r="G537" s="348">
        <f>'Office Minor'!G732</f>
        <v>1231758</v>
      </c>
      <c r="H537" s="348">
        <f>'Office Minor'!H732</f>
        <v>150</v>
      </c>
      <c r="I537" s="561"/>
      <c r="J537" s="366">
        <f t="shared" si="111"/>
        <v>850.00009072780028</v>
      </c>
    </row>
    <row r="538" spans="1:10" s="358" customFormat="1" ht="17.100000000000001" customHeight="1" x14ac:dyDescent="0.25">
      <c r="A538" s="339">
        <v>8</v>
      </c>
      <c r="B538" s="342" t="s">
        <v>169</v>
      </c>
      <c r="C538" s="348">
        <f>'Office Minor'!C733</f>
        <v>18</v>
      </c>
      <c r="D538" s="348">
        <f>'Office Minor'!D733</f>
        <v>79.17</v>
      </c>
      <c r="E538" s="348">
        <f>'Office Minor'!E733</f>
        <v>39144.74</v>
      </c>
      <c r="F538" s="348">
        <f>'Office Minor'!F733</f>
        <v>18789475</v>
      </c>
      <c r="G538" s="348">
        <f>'Office Minor'!G733</f>
        <v>3974299</v>
      </c>
      <c r="H538" s="348">
        <f>'Office Minor'!H733</f>
        <v>150</v>
      </c>
      <c r="I538" s="561"/>
      <c r="J538" s="366">
        <f t="shared" si="111"/>
        <v>479.99999489075674</v>
      </c>
    </row>
    <row r="539" spans="1:10" s="358" customFormat="1" ht="17.100000000000001" customHeight="1" x14ac:dyDescent="0.25">
      <c r="A539" s="339">
        <v>9</v>
      </c>
      <c r="B539" s="342" t="str">
        <f>'Office Minor'!B734</f>
        <v>Mitti</v>
      </c>
      <c r="C539" s="342">
        <f>'Office Minor'!C734</f>
        <v>0</v>
      </c>
      <c r="D539" s="342">
        <f>'Office Minor'!D734</f>
        <v>0</v>
      </c>
      <c r="E539" s="342">
        <f>'Office Minor'!E734</f>
        <v>11082.6</v>
      </c>
      <c r="F539" s="342">
        <f>'Office Minor'!F734</f>
        <v>332478</v>
      </c>
      <c r="G539" s="342">
        <f>'Office Minor'!G734</f>
        <v>1019406</v>
      </c>
      <c r="H539" s="344">
        <f>'Office Minor'!H734</f>
        <v>0</v>
      </c>
      <c r="I539" s="561"/>
      <c r="J539" s="366"/>
    </row>
    <row r="540" spans="1:10" s="358" customFormat="1" ht="17.100000000000001" customHeight="1" x14ac:dyDescent="0.25">
      <c r="A540" s="339">
        <v>10</v>
      </c>
      <c r="B540" s="342" t="s">
        <v>193</v>
      </c>
      <c r="C540" s="342">
        <f>'Office Minor'!C735</f>
        <v>0</v>
      </c>
      <c r="D540" s="342">
        <f>'Office Minor'!D735</f>
        <v>0</v>
      </c>
      <c r="E540" s="342">
        <f>'Office Minor'!E735</f>
        <v>0</v>
      </c>
      <c r="F540" s="342">
        <f>'Office Minor'!F735</f>
        <v>0</v>
      </c>
      <c r="G540" s="342">
        <f>'Office Minor'!G735</f>
        <v>407072</v>
      </c>
      <c r="H540" s="342">
        <f>'Office Minor'!H735</f>
        <v>0</v>
      </c>
      <c r="I540" s="561"/>
      <c r="J540" s="366"/>
    </row>
    <row r="541" spans="1:10" s="358" customFormat="1" ht="17.100000000000001" customHeight="1" x14ac:dyDescent="0.25">
      <c r="A541" s="339"/>
      <c r="B541" s="342" t="str">
        <f>'Office Minor'!B736</f>
        <v>Inc. from Govt. Deptt.</v>
      </c>
      <c r="C541" s="348">
        <f>'Office Minor'!C736</f>
        <v>0</v>
      </c>
      <c r="D541" s="348">
        <f>'Office Minor'!D736</f>
        <v>0</v>
      </c>
      <c r="E541" s="348">
        <f>'Office Minor'!E736</f>
        <v>0</v>
      </c>
      <c r="F541" s="348">
        <f>'Office Minor'!F736</f>
        <v>0</v>
      </c>
      <c r="G541" s="348">
        <f>'Office Minor'!G736</f>
        <v>40753081</v>
      </c>
      <c r="H541" s="348">
        <f>'Office Minor'!H736</f>
        <v>0</v>
      </c>
      <c r="I541" s="561"/>
      <c r="J541" s="366"/>
    </row>
    <row r="542" spans="1:10" s="358" customFormat="1" ht="17.100000000000001" customHeight="1" x14ac:dyDescent="0.25">
      <c r="A542" s="339"/>
      <c r="B542" s="342" t="str">
        <f>'Office Minor'!B737</f>
        <v>Misc. Income</v>
      </c>
      <c r="C542" s="348">
        <f>'Office Minor'!C737</f>
        <v>0</v>
      </c>
      <c r="D542" s="348">
        <f>'Office Minor'!D737</f>
        <v>0</v>
      </c>
      <c r="E542" s="348">
        <f>'Office Minor'!E737</f>
        <v>0</v>
      </c>
      <c r="F542" s="348">
        <f>'Office Minor'!F737</f>
        <v>0</v>
      </c>
      <c r="G542" s="348">
        <f>'Office Minor'!G737</f>
        <v>39468608</v>
      </c>
      <c r="H542" s="348">
        <f>'Office Minor'!H737</f>
        <v>0</v>
      </c>
      <c r="I542" s="562">
        <f>G560+Distt.Major!G178</f>
        <v>916699478</v>
      </c>
      <c r="J542" s="366"/>
    </row>
    <row r="543" spans="1:10" s="358" customFormat="1" ht="17.100000000000001" customHeight="1" x14ac:dyDescent="0.25">
      <c r="A543" s="1262" t="s">
        <v>49</v>
      </c>
      <c r="B543" s="1263"/>
      <c r="C543" s="936">
        <f t="shared" ref="C543:H543" si="112">SUM(C531:C542)</f>
        <v>437</v>
      </c>
      <c r="D543" s="947">
        <f t="shared" si="112"/>
        <v>6665.12</v>
      </c>
      <c r="E543" s="533">
        <f t="shared" si="112"/>
        <v>3491696.7100000004</v>
      </c>
      <c r="F543" s="535">
        <f t="shared" si="112"/>
        <v>4219213787</v>
      </c>
      <c r="G543" s="976">
        <f t="shared" si="112"/>
        <v>720766408</v>
      </c>
      <c r="H543" s="936">
        <f t="shared" si="112"/>
        <v>5062</v>
      </c>
      <c r="I543" s="561"/>
      <c r="J543" s="366"/>
    </row>
    <row r="544" spans="1:10" s="358" customFormat="1" ht="17.100000000000001" customHeight="1" x14ac:dyDescent="0.25">
      <c r="A544" s="557"/>
      <c r="B544" s="557"/>
      <c r="C544" s="557"/>
      <c r="D544" s="557"/>
      <c r="E544" s="557"/>
      <c r="F544" s="557"/>
      <c r="G544" s="557"/>
      <c r="H544" s="557"/>
      <c r="I544" s="561"/>
      <c r="J544" s="366"/>
    </row>
    <row r="545" spans="1:10" s="358" customFormat="1" ht="17.100000000000001" customHeight="1" x14ac:dyDescent="0.25">
      <c r="A545" s="1300" t="s">
        <v>265</v>
      </c>
      <c r="B545" s="1300"/>
      <c r="C545" s="1300"/>
      <c r="D545" s="1300"/>
      <c r="E545" s="1300"/>
      <c r="F545" s="1300"/>
      <c r="G545" s="1300"/>
      <c r="H545" s="1300"/>
      <c r="I545" s="561"/>
      <c r="J545" s="366"/>
    </row>
    <row r="546" spans="1:10" s="358" customFormat="1" ht="17.100000000000001" customHeight="1" x14ac:dyDescent="0.25">
      <c r="A546" s="1258" t="s">
        <v>181</v>
      </c>
      <c r="B546" s="1258" t="s">
        <v>3</v>
      </c>
      <c r="C546" s="1258" t="s">
        <v>4</v>
      </c>
      <c r="D546" s="890" t="s">
        <v>5</v>
      </c>
      <c r="E546" s="72" t="s">
        <v>6</v>
      </c>
      <c r="F546" s="889" t="s">
        <v>7</v>
      </c>
      <c r="G546" s="889" t="s">
        <v>8</v>
      </c>
      <c r="H546" s="72" t="s">
        <v>9</v>
      </c>
      <c r="I546" s="561"/>
      <c r="J546" s="366"/>
    </row>
    <row r="547" spans="1:10" s="358" customFormat="1" ht="17.100000000000001" customHeight="1" x14ac:dyDescent="0.25">
      <c r="A547" s="1259"/>
      <c r="B547" s="1259"/>
      <c r="C547" s="1259"/>
      <c r="D547" s="891" t="s">
        <v>77</v>
      </c>
      <c r="E547" s="891" t="s">
        <v>78</v>
      </c>
      <c r="F547" s="892" t="s">
        <v>79</v>
      </c>
      <c r="G547" s="892" t="s">
        <v>79</v>
      </c>
      <c r="H547" s="73" t="s">
        <v>12</v>
      </c>
      <c r="I547" s="561"/>
      <c r="J547" s="366"/>
    </row>
    <row r="548" spans="1:10" s="358" customFormat="1" ht="17.100000000000001" customHeight="1" x14ac:dyDescent="0.25">
      <c r="A548" s="949">
        <v>1</v>
      </c>
      <c r="B548" s="343" t="s">
        <v>62</v>
      </c>
      <c r="C548" s="343">
        <f>'Office Minor'!C771</f>
        <v>65</v>
      </c>
      <c r="D548" s="343">
        <f>'Office Minor'!D771</f>
        <v>68.69</v>
      </c>
      <c r="E548" s="343">
        <f>'Office Minor'!E771</f>
        <v>133598.63</v>
      </c>
      <c r="F548" s="343">
        <f>'Office Minor'!F771</f>
        <v>26051732.850000001</v>
      </c>
      <c r="G548" s="343">
        <f>'Office Minor'!G771</f>
        <v>66313197</v>
      </c>
      <c r="H548" s="343">
        <f>'Office Minor'!H771</f>
        <v>350</v>
      </c>
      <c r="I548" s="561"/>
      <c r="J548" s="366">
        <f>F548/E548</f>
        <v>195</v>
      </c>
    </row>
    <row r="549" spans="1:10" s="358" customFormat="1" ht="17.100000000000001" customHeight="1" x14ac:dyDescent="0.25">
      <c r="A549" s="339">
        <v>2</v>
      </c>
      <c r="B549" s="343" t="s">
        <v>66</v>
      </c>
      <c r="C549" s="343">
        <f>'Office Minor'!C772</f>
        <v>14</v>
      </c>
      <c r="D549" s="343">
        <f>'Office Minor'!D772</f>
        <v>13.85</v>
      </c>
      <c r="E549" s="343">
        <f>'Office Minor'!E772</f>
        <v>8208</v>
      </c>
      <c r="F549" s="343">
        <f>'Office Minor'!F772</f>
        <v>5745600</v>
      </c>
      <c r="G549" s="343">
        <f>'Office Minor'!G772</f>
        <v>3714717</v>
      </c>
      <c r="H549" s="343">
        <f>'Office Minor'!H772</f>
        <v>50</v>
      </c>
      <c r="I549" s="561"/>
      <c r="J549" s="366">
        <f t="shared" ref="J549:J556" si="113">F549/E549</f>
        <v>700</v>
      </c>
    </row>
    <row r="550" spans="1:10" s="358" customFormat="1" ht="17.100000000000001" customHeight="1" x14ac:dyDescent="0.25">
      <c r="A550" s="339">
        <v>3</v>
      </c>
      <c r="B550" s="343" t="s">
        <v>53</v>
      </c>
      <c r="C550" s="343">
        <f>'Office Minor'!C773</f>
        <v>0</v>
      </c>
      <c r="D550" s="343">
        <f>'Office Minor'!D773</f>
        <v>0</v>
      </c>
      <c r="E550" s="343">
        <f>'Office Minor'!E773</f>
        <v>0</v>
      </c>
      <c r="F550" s="343">
        <f>'Office Minor'!F773</f>
        <v>0</v>
      </c>
      <c r="G550" s="343">
        <f>'Office Minor'!G773</f>
        <v>0</v>
      </c>
      <c r="H550" s="343">
        <f>'Office Minor'!H773</f>
        <v>0</v>
      </c>
      <c r="I550" s="561"/>
      <c r="J550" s="366" t="e">
        <f t="shared" si="113"/>
        <v>#DIV/0!</v>
      </c>
    </row>
    <row r="551" spans="1:10" s="358" customFormat="1" ht="17.100000000000001" customHeight="1" x14ac:dyDescent="0.25">
      <c r="A551" s="339">
        <v>4</v>
      </c>
      <c r="B551" s="343" t="str">
        <f>'Office Minor'!B774</f>
        <v>Granite</v>
      </c>
      <c r="C551" s="343">
        <f>'Office Minor'!C774</f>
        <v>136</v>
      </c>
      <c r="D551" s="343">
        <f>'Office Minor'!D774</f>
        <v>204.27</v>
      </c>
      <c r="E551" s="343">
        <f>'Office Minor'!E774</f>
        <v>776559.18</v>
      </c>
      <c r="F551" s="343">
        <f>'Office Minor'!F774</f>
        <v>1630774278</v>
      </c>
      <c r="G551" s="343">
        <f>'Office Minor'!G774</f>
        <v>266227238</v>
      </c>
      <c r="H551" s="343">
        <f>'Office Minor'!H774</f>
        <v>1200</v>
      </c>
      <c r="I551" s="561"/>
      <c r="J551" s="366"/>
    </row>
    <row r="552" spans="1:10" s="358" customFormat="1" ht="17.100000000000001" customHeight="1" x14ac:dyDescent="0.25">
      <c r="A552" s="339">
        <v>5</v>
      </c>
      <c r="B552" s="343" t="s">
        <v>72</v>
      </c>
      <c r="C552" s="343">
        <f>'Office Minor'!C775</f>
        <v>2</v>
      </c>
      <c r="D552" s="343">
        <f>'Office Minor'!D775</f>
        <v>1.65</v>
      </c>
      <c r="E552" s="343">
        <f>'Office Minor'!E775</f>
        <v>0</v>
      </c>
      <c r="F552" s="343">
        <f>'Office Minor'!F775</f>
        <v>0</v>
      </c>
      <c r="G552" s="343">
        <f>'Office Minor'!G775</f>
        <v>0</v>
      </c>
      <c r="H552" s="343">
        <f>'Office Minor'!H775</f>
        <v>0</v>
      </c>
      <c r="I552" s="561"/>
      <c r="J552" s="366" t="e">
        <f t="shared" si="113"/>
        <v>#DIV/0!</v>
      </c>
    </row>
    <row r="553" spans="1:10" s="358" customFormat="1" ht="17.100000000000001" customHeight="1" x14ac:dyDescent="0.25">
      <c r="A553" s="339">
        <f>+A552+1</f>
        <v>6</v>
      </c>
      <c r="B553" s="343" t="s">
        <v>58</v>
      </c>
      <c r="C553" s="343">
        <f>'Office Minor'!C776</f>
        <v>5</v>
      </c>
      <c r="D553" s="343">
        <f>'Office Minor'!D776</f>
        <v>3878.29</v>
      </c>
      <c r="E553" s="343">
        <f>'Office Minor'!E776</f>
        <v>7928037.0599999996</v>
      </c>
      <c r="F553" s="343">
        <f>'Office Minor'!F776</f>
        <v>2299130747.4000001</v>
      </c>
      <c r="G553" s="343">
        <f>'Office Minor'!G776</f>
        <v>416087429</v>
      </c>
      <c r="H553" s="343">
        <f>'Office Minor'!H776</f>
        <v>1500</v>
      </c>
      <c r="I553" s="561"/>
      <c r="J553" s="366">
        <f t="shared" si="113"/>
        <v>290</v>
      </c>
    </row>
    <row r="554" spans="1:10" s="358" customFormat="1" ht="17.100000000000001" customHeight="1" x14ac:dyDescent="0.25">
      <c r="A554" s="339">
        <v>7</v>
      </c>
      <c r="B554" s="340" t="s">
        <v>39</v>
      </c>
      <c r="C554" s="343">
        <f>'Office Minor'!C777</f>
        <v>70</v>
      </c>
      <c r="D554" s="343">
        <f>'Office Minor'!D777</f>
        <v>355.93</v>
      </c>
      <c r="E554" s="343">
        <f>'Office Minor'!E777</f>
        <v>325950.96999999997</v>
      </c>
      <c r="F554" s="343">
        <f>'Office Minor'!F777</f>
        <v>195570582</v>
      </c>
      <c r="G554" s="343">
        <f>'Office Minor'!G777</f>
        <v>129922423</v>
      </c>
      <c r="H554" s="343">
        <f>'Office Minor'!H777</f>
        <v>450</v>
      </c>
      <c r="I554" s="561"/>
      <c r="J554" s="366">
        <f t="shared" si="113"/>
        <v>600</v>
      </c>
    </row>
    <row r="555" spans="1:10" s="358" customFormat="1" ht="17.100000000000001" customHeight="1" x14ac:dyDescent="0.25">
      <c r="A555" s="339">
        <v>8</v>
      </c>
      <c r="B555" s="340" t="s">
        <v>40</v>
      </c>
      <c r="C555" s="343">
        <f>'Office Minor'!C778</f>
        <v>56</v>
      </c>
      <c r="D555" s="343">
        <f>'Office Minor'!D778</f>
        <v>262.63</v>
      </c>
      <c r="E555" s="343">
        <f>'Office Minor'!E778</f>
        <v>36769.730000000003</v>
      </c>
      <c r="F555" s="343">
        <f>'Office Minor'!F778</f>
        <v>18384865</v>
      </c>
      <c r="G555" s="343">
        <f>'Office Minor'!G778</f>
        <v>5000000</v>
      </c>
      <c r="H555" s="343">
        <f>'Office Minor'!H778</f>
        <v>250</v>
      </c>
      <c r="I555" s="561"/>
      <c r="J555" s="366">
        <f t="shared" si="113"/>
        <v>499.99999999999994</v>
      </c>
    </row>
    <row r="556" spans="1:10" s="358" customFormat="1" ht="17.100000000000001" customHeight="1" x14ac:dyDescent="0.25">
      <c r="A556" s="339">
        <v>9</v>
      </c>
      <c r="B556" s="340" t="s">
        <v>43</v>
      </c>
      <c r="C556" s="343">
        <f>'Office Minor'!C779</f>
        <v>9</v>
      </c>
      <c r="D556" s="343">
        <f>'Office Minor'!D779</f>
        <v>77.31</v>
      </c>
      <c r="E556" s="343">
        <f>'Office Minor'!E779</f>
        <v>31880</v>
      </c>
      <c r="F556" s="343">
        <f>'Office Minor'!F779</f>
        <v>17215200</v>
      </c>
      <c r="G556" s="343">
        <f>'Office Minor'!G779</f>
        <v>13401022</v>
      </c>
      <c r="H556" s="343">
        <f>'Office Minor'!H779</f>
        <v>25</v>
      </c>
      <c r="I556" s="561"/>
      <c r="J556" s="366">
        <f t="shared" si="113"/>
        <v>540</v>
      </c>
    </row>
    <row r="557" spans="1:10" s="358" customFormat="1" ht="17.100000000000001" customHeight="1" x14ac:dyDescent="0.25">
      <c r="A557" s="339">
        <v>10</v>
      </c>
      <c r="B557" s="340" t="str">
        <f>'Office Minor'!B780</f>
        <v>Mica</v>
      </c>
      <c r="C557" s="340">
        <f>'Office Minor'!C780</f>
        <v>12</v>
      </c>
      <c r="D557" s="340">
        <f>'Office Minor'!D780</f>
        <v>60.75</v>
      </c>
      <c r="E557" s="340">
        <f>'Office Minor'!E780</f>
        <v>80.59</v>
      </c>
      <c r="F557" s="340">
        <f>'Office Minor'!F780</f>
        <v>157795.22</v>
      </c>
      <c r="G557" s="340">
        <f>'Office Minor'!G780</f>
        <v>50000</v>
      </c>
      <c r="H557" s="340">
        <f>'Office Minor'!H780</f>
        <v>40</v>
      </c>
      <c r="I557" s="561"/>
      <c r="J557" s="366"/>
    </row>
    <row r="558" spans="1:10" s="358" customFormat="1" ht="17.100000000000001" customHeight="1" x14ac:dyDescent="0.25">
      <c r="A558" s="339"/>
      <c r="B558" s="343" t="s">
        <v>74</v>
      </c>
      <c r="C558" s="343">
        <f>'Office Minor'!C781</f>
        <v>0</v>
      </c>
      <c r="D558" s="343">
        <f>'Office Minor'!D781</f>
        <v>0</v>
      </c>
      <c r="E558" s="343">
        <f>'Office Minor'!E781</f>
        <v>0</v>
      </c>
      <c r="F558" s="343">
        <f>'Office Minor'!F781</f>
        <v>0</v>
      </c>
      <c r="G558" s="343">
        <f>'Office Minor'!G781</f>
        <v>15833452</v>
      </c>
      <c r="H558" s="343">
        <f>'Office Minor'!H781</f>
        <v>0</v>
      </c>
      <c r="I558" s="561"/>
      <c r="J558" s="366"/>
    </row>
    <row r="559" spans="1:10" s="358" customFormat="1" ht="17.100000000000001" customHeight="1" x14ac:dyDescent="0.25">
      <c r="A559" s="978"/>
      <c r="B559" s="968" t="s">
        <v>48</v>
      </c>
      <c r="C559" s="968"/>
      <c r="D559" s="968"/>
      <c r="E559" s="968"/>
      <c r="F559" s="968"/>
      <c r="G559" s="968">
        <f>'Office Minor'!G782</f>
        <v>0</v>
      </c>
      <c r="H559" s="968"/>
      <c r="I559" s="561"/>
      <c r="J559" s="366"/>
    </row>
    <row r="560" spans="1:10" s="358" customFormat="1" ht="17.100000000000001" customHeight="1" x14ac:dyDescent="0.25">
      <c r="A560" s="1262" t="s">
        <v>49</v>
      </c>
      <c r="B560" s="1324"/>
      <c r="C560" s="973">
        <f t="shared" ref="C560:H560" si="114">SUM(C548:C559)</f>
        <v>369</v>
      </c>
      <c r="D560" s="979">
        <f t="shared" si="114"/>
        <v>4923.3700000000008</v>
      </c>
      <c r="E560" s="541">
        <f t="shared" si="114"/>
        <v>9241084.1600000001</v>
      </c>
      <c r="F560" s="980">
        <f t="shared" si="114"/>
        <v>4193030800.4699998</v>
      </c>
      <c r="G560" s="981">
        <f t="shared" si="114"/>
        <v>916549478</v>
      </c>
      <c r="H560" s="973">
        <f t="shared" si="114"/>
        <v>3865</v>
      </c>
      <c r="I560" s="561"/>
      <c r="J560" s="366"/>
    </row>
    <row r="561" spans="1:18" s="358" customFormat="1" ht="17.100000000000001" customHeight="1" x14ac:dyDescent="0.25">
      <c r="A561" s="557"/>
      <c r="B561" s="557"/>
      <c r="C561" s="557"/>
      <c r="D561" s="557"/>
      <c r="E561" s="557"/>
      <c r="F561" s="557"/>
      <c r="G561" s="557"/>
      <c r="H561" s="557"/>
      <c r="I561" s="561"/>
      <c r="J561" s="366"/>
    </row>
    <row r="562" spans="1:18" s="358" customFormat="1" ht="17.100000000000001" customHeight="1" x14ac:dyDescent="0.25">
      <c r="A562" s="1300" t="s">
        <v>266</v>
      </c>
      <c r="B562" s="1300"/>
      <c r="C562" s="1300"/>
      <c r="D562" s="1300"/>
      <c r="E562" s="1300"/>
      <c r="F562" s="1300"/>
      <c r="G562" s="1300"/>
      <c r="H562" s="1300"/>
      <c r="I562" s="561"/>
      <c r="J562" s="366"/>
    </row>
    <row r="563" spans="1:18" s="358" customFormat="1" ht="17.100000000000001" customHeight="1" x14ac:dyDescent="0.25">
      <c r="A563" s="1258" t="s">
        <v>181</v>
      </c>
      <c r="B563" s="1258" t="s">
        <v>3</v>
      </c>
      <c r="C563" s="1258" t="s">
        <v>4</v>
      </c>
      <c r="D563" s="890" t="s">
        <v>5</v>
      </c>
      <c r="E563" s="72" t="s">
        <v>6</v>
      </c>
      <c r="F563" s="889" t="s">
        <v>7</v>
      </c>
      <c r="G563" s="889" t="s">
        <v>8</v>
      </c>
      <c r="H563" s="72" t="s">
        <v>9</v>
      </c>
      <c r="I563" s="561"/>
      <c r="J563" s="366"/>
    </row>
    <row r="564" spans="1:18" s="358" customFormat="1" ht="17.100000000000001" customHeight="1" x14ac:dyDescent="0.25">
      <c r="A564" s="1259"/>
      <c r="B564" s="1259"/>
      <c r="C564" s="1259"/>
      <c r="D564" s="891" t="s">
        <v>77</v>
      </c>
      <c r="E564" s="891" t="s">
        <v>78</v>
      </c>
      <c r="F564" s="892" t="s">
        <v>79</v>
      </c>
      <c r="G564" s="892" t="s">
        <v>79</v>
      </c>
      <c r="H564" s="73" t="s">
        <v>12</v>
      </c>
      <c r="I564" s="561"/>
      <c r="J564" s="366"/>
    </row>
    <row r="565" spans="1:18" s="358" customFormat="1" ht="17.100000000000001" customHeight="1" x14ac:dyDescent="0.25">
      <c r="A565" s="949">
        <v>1</v>
      </c>
      <c r="B565" s="343" t="s">
        <v>61</v>
      </c>
      <c r="C565" s="343">
        <f>'Office Minor'!C652+'Office Minor'!C788</f>
        <v>106</v>
      </c>
      <c r="D565" s="343">
        <f>'Office Minor'!D652+'Office Minor'!D788</f>
        <v>153.42000000000002</v>
      </c>
      <c r="E565" s="343">
        <f>'Office Minor'!E652+'Office Minor'!E788</f>
        <v>252376.69999999998</v>
      </c>
      <c r="F565" s="343">
        <f>'Office Minor'!F652+'Office Minor'!F788</f>
        <v>460496795</v>
      </c>
      <c r="G565" s="343">
        <f>'Office Minor'!G652+'Office Minor'!G788</f>
        <v>78037669</v>
      </c>
      <c r="H565" s="343">
        <f>'Office Minor'!H652+'Office Minor'!H788</f>
        <v>670</v>
      </c>
      <c r="I565" s="561"/>
      <c r="J565" s="366">
        <f>F565/E565</f>
        <v>1824.6406859270292</v>
      </c>
      <c r="L565" s="358" t="s">
        <v>576</v>
      </c>
      <c r="M565" s="651"/>
      <c r="N565" s="651"/>
      <c r="O565" s="651"/>
      <c r="P565" s="651"/>
      <c r="Q565" s="651"/>
      <c r="R565" s="651"/>
    </row>
    <row r="566" spans="1:18" s="358" customFormat="1" ht="17.100000000000001" customHeight="1" x14ac:dyDescent="0.25">
      <c r="A566" s="949">
        <v>2</v>
      </c>
      <c r="B566" s="355" t="s">
        <v>23</v>
      </c>
      <c r="C566" s="343">
        <f>'Office Minor'!C789</f>
        <v>1</v>
      </c>
      <c r="D566" s="343">
        <f>'Office Minor'!D789</f>
        <v>31</v>
      </c>
      <c r="E566" s="343">
        <f>'Office Minor'!E789</f>
        <v>6617.4</v>
      </c>
      <c r="F566" s="343">
        <f>'Office Minor'!F789</f>
        <v>8768055</v>
      </c>
      <c r="G566" s="343">
        <f>'Office Minor'!G789</f>
        <v>1138070</v>
      </c>
      <c r="H566" s="343">
        <f>'Office Minor'!H789</f>
        <v>9</v>
      </c>
      <c r="I566" s="561"/>
      <c r="J566" s="366">
        <f t="shared" ref="J566:J585" si="115">F566/E566</f>
        <v>1325</v>
      </c>
      <c r="L566" s="358" t="s">
        <v>577</v>
      </c>
      <c r="M566" s="358">
        <f>'Office Minor'!C788</f>
        <v>65</v>
      </c>
      <c r="N566" s="358">
        <f>'Office Minor'!D788</f>
        <v>84.31</v>
      </c>
      <c r="O566" s="358">
        <f>'Office Minor'!E788</f>
        <v>180226.77</v>
      </c>
      <c r="P566" s="358">
        <f>'Office Minor'!F788</f>
        <v>333419524.5</v>
      </c>
      <c r="Q566" s="358">
        <f>'Office Minor'!G788</f>
        <v>59109608</v>
      </c>
      <c r="R566" s="358">
        <f>'Office Minor'!H788</f>
        <v>595</v>
      </c>
    </row>
    <row r="567" spans="1:18" s="358" customFormat="1" ht="17.100000000000001" customHeight="1" x14ac:dyDescent="0.25">
      <c r="A567" s="949">
        <v>3</v>
      </c>
      <c r="B567" s="343" t="s">
        <v>53</v>
      </c>
      <c r="C567" s="343">
        <f>'Office Minor'!C795</f>
        <v>0</v>
      </c>
      <c r="D567" s="343">
        <f>'Office Minor'!D795</f>
        <v>0</v>
      </c>
      <c r="E567" s="343">
        <f>'Office Minor'!E795</f>
        <v>0</v>
      </c>
      <c r="F567" s="343">
        <f>'Office Minor'!F795</f>
        <v>0</v>
      </c>
      <c r="G567" s="343">
        <f>'Office Minor'!G795</f>
        <v>0</v>
      </c>
      <c r="H567" s="343">
        <f>'Office Minor'!H795</f>
        <v>0</v>
      </c>
      <c r="I567" s="561"/>
      <c r="J567" s="366" t="e">
        <f t="shared" si="115"/>
        <v>#DIV/0!</v>
      </c>
      <c r="L567" s="760" t="s">
        <v>578</v>
      </c>
      <c r="M567" s="760">
        <f>M566+M565</f>
        <v>65</v>
      </c>
      <c r="N567" s="760">
        <f t="shared" ref="N567:R567" si="116">N566+N565</f>
        <v>84.31</v>
      </c>
      <c r="O567" s="760">
        <f t="shared" si="116"/>
        <v>180226.77</v>
      </c>
      <c r="P567" s="760">
        <f t="shared" si="116"/>
        <v>333419524.5</v>
      </c>
      <c r="Q567" s="760">
        <f t="shared" si="116"/>
        <v>59109608</v>
      </c>
      <c r="R567" s="760">
        <f t="shared" si="116"/>
        <v>595</v>
      </c>
    </row>
    <row r="568" spans="1:18" s="358" customFormat="1" ht="17.100000000000001" customHeight="1" x14ac:dyDescent="0.25">
      <c r="A568" s="949">
        <v>4</v>
      </c>
      <c r="B568" s="343" t="s">
        <v>57</v>
      </c>
      <c r="C568" s="343">
        <f>'Office Minor'!C790+'Office Minor'!C661</f>
        <v>9</v>
      </c>
      <c r="D568" s="343">
        <f>'Office Minor'!D790+'Office Minor'!D661</f>
        <v>23.470000000000002</v>
      </c>
      <c r="E568" s="343">
        <f>'Office Minor'!E790+'Office Minor'!E661</f>
        <v>13483.59</v>
      </c>
      <c r="F568" s="343">
        <f>'Office Minor'!F790+'Office Minor'!F661</f>
        <v>28338030</v>
      </c>
      <c r="G568" s="343">
        <f>'Office Minor'!G790+'Office Minor'!G661</f>
        <v>4475860</v>
      </c>
      <c r="H568" s="343">
        <f>'Office Minor'!H790+'Office Minor'!H661</f>
        <v>38</v>
      </c>
      <c r="I568" s="561"/>
      <c r="J568" s="366">
        <f t="shared" si="115"/>
        <v>2101.6680275801918</v>
      </c>
    </row>
    <row r="569" spans="1:18" s="358" customFormat="1" ht="17.100000000000001" customHeight="1" x14ac:dyDescent="0.25">
      <c r="A569" s="949">
        <v>5</v>
      </c>
      <c r="B569" s="343" t="s">
        <v>146</v>
      </c>
      <c r="C569" s="343">
        <f>'Office Minor'!C628</f>
        <v>0</v>
      </c>
      <c r="D569" s="343">
        <f>'Office Minor'!D628</f>
        <v>0</v>
      </c>
      <c r="E569" s="343">
        <f>'Office Minor'!E628</f>
        <v>0</v>
      </c>
      <c r="F569" s="343">
        <f>'Office Minor'!F628</f>
        <v>0</v>
      </c>
      <c r="G569" s="343">
        <f>'Office Minor'!G628</f>
        <v>0</v>
      </c>
      <c r="H569" s="343">
        <f>'Office Minor'!H628</f>
        <v>0</v>
      </c>
      <c r="I569" s="561"/>
      <c r="J569" s="366" t="e">
        <f t="shared" si="115"/>
        <v>#DIV/0!</v>
      </c>
    </row>
    <row r="570" spans="1:18" s="358" customFormat="1" ht="17.100000000000001" customHeight="1" x14ac:dyDescent="0.25">
      <c r="A570" s="949">
        <v>6</v>
      </c>
      <c r="B570" s="343" t="s">
        <v>59</v>
      </c>
      <c r="C570" s="343">
        <f>'Office Minor'!C791</f>
        <v>29</v>
      </c>
      <c r="D570" s="343">
        <f>'Office Minor'!D791</f>
        <v>28.38</v>
      </c>
      <c r="E570" s="343">
        <f>'Office Minor'!E791</f>
        <v>218947.15</v>
      </c>
      <c r="F570" s="343">
        <f>'Office Minor'!F791</f>
        <v>75536766.75</v>
      </c>
      <c r="G570" s="343">
        <f>'Office Minor'!G791</f>
        <v>12937958</v>
      </c>
      <c r="H570" s="343">
        <f>'Office Minor'!H791</f>
        <v>225</v>
      </c>
      <c r="I570" s="561"/>
      <c r="J570" s="366">
        <f t="shared" si="115"/>
        <v>345</v>
      </c>
    </row>
    <row r="571" spans="1:18" s="358" customFormat="1" ht="17.100000000000001" customHeight="1" x14ac:dyDescent="0.25">
      <c r="A571" s="949">
        <v>7</v>
      </c>
      <c r="B571" s="343" t="s">
        <v>62</v>
      </c>
      <c r="C571" s="343">
        <f>'Office Minor'!C792+'Office Minor'!C627+'Office Minor'!C655</f>
        <v>163</v>
      </c>
      <c r="D571" s="343">
        <f>'Office Minor'!D792+'Office Minor'!D627+'Office Minor'!D655</f>
        <v>179.93</v>
      </c>
      <c r="E571" s="343">
        <f>'Office Minor'!E792+'Office Minor'!E627+'Office Minor'!E655</f>
        <v>2720592.57</v>
      </c>
      <c r="F571" s="343">
        <f>'Office Minor'!F792+'Office Minor'!F627+'Office Minor'!F655</f>
        <v>529237145.44999999</v>
      </c>
      <c r="G571" s="343">
        <f>'Office Minor'!G792+'Office Minor'!G627+'Office Minor'!G655</f>
        <v>123822607</v>
      </c>
      <c r="H571" s="343">
        <f>'Office Minor'!H792+'Office Minor'!H627+'Office Minor'!H655</f>
        <v>1180</v>
      </c>
      <c r="I571" s="562">
        <f>G588+Distt.Major!G194</f>
        <v>6677219590</v>
      </c>
      <c r="J571" s="366">
        <f t="shared" si="115"/>
        <v>194.53010027517647</v>
      </c>
    </row>
    <row r="572" spans="1:18" s="358" customFormat="1" ht="17.100000000000001" customHeight="1" x14ac:dyDescent="0.25">
      <c r="A572" s="949">
        <v>8</v>
      </c>
      <c r="B572" s="343" t="s">
        <v>204</v>
      </c>
      <c r="C572" s="343">
        <f>'Office Minor'!C793+'Office Minor'!C657</f>
        <v>23</v>
      </c>
      <c r="D572" s="343">
        <f>'Office Minor'!D793+'Office Minor'!D657</f>
        <v>958.07</v>
      </c>
      <c r="E572" s="343">
        <f>'Office Minor'!E793+'Office Minor'!E657</f>
        <v>55816.19</v>
      </c>
      <c r="F572" s="343">
        <f>'Office Minor'!F793+'Office Minor'!F657</f>
        <v>61741533</v>
      </c>
      <c r="G572" s="343">
        <f>'Office Minor'!G793+'Office Minor'!G657</f>
        <v>10128652</v>
      </c>
      <c r="H572" s="343">
        <f>'Office Minor'!H793+'Office Minor'!H657</f>
        <v>85</v>
      </c>
      <c r="I572" s="561"/>
      <c r="J572" s="366">
        <f t="shared" si="115"/>
        <v>1106.1581415714688</v>
      </c>
    </row>
    <row r="573" spans="1:18" s="358" customFormat="1" ht="17.100000000000001" customHeight="1" x14ac:dyDescent="0.25">
      <c r="A573" s="949">
        <v>9</v>
      </c>
      <c r="B573" s="343" t="s">
        <v>58</v>
      </c>
      <c r="C573" s="343">
        <f>'Office Minor'!C794</f>
        <v>0</v>
      </c>
      <c r="D573" s="343">
        <f>'Office Minor'!D794</f>
        <v>0</v>
      </c>
      <c r="E573" s="343">
        <f>'Office Minor'!E794</f>
        <v>0</v>
      </c>
      <c r="F573" s="343">
        <f>'Office Minor'!F794</f>
        <v>0</v>
      </c>
      <c r="G573" s="343">
        <f>'Office Minor'!G794</f>
        <v>0</v>
      </c>
      <c r="H573" s="343">
        <f>'Office Minor'!H794</f>
        <v>0</v>
      </c>
      <c r="I573" s="568"/>
      <c r="J573" s="366" t="e">
        <f t="shared" si="115"/>
        <v>#DIV/0!</v>
      </c>
    </row>
    <row r="574" spans="1:18" s="358" customFormat="1" ht="17.100000000000001" customHeight="1" x14ac:dyDescent="0.25">
      <c r="A574" s="949">
        <v>10</v>
      </c>
      <c r="B574" s="343" t="s">
        <v>71</v>
      </c>
      <c r="C574" s="343">
        <f>'Office Minor'!C796+'Office Minor'!C626</f>
        <v>147</v>
      </c>
      <c r="D574" s="343">
        <f>'Office Minor'!D796+'Office Minor'!D626</f>
        <v>172.67000000000002</v>
      </c>
      <c r="E574" s="343">
        <f>'Office Minor'!E796+'Office Minor'!E626</f>
        <v>343828.63</v>
      </c>
      <c r="F574" s="343">
        <f>'Office Minor'!F796+'Office Minor'!F626</f>
        <v>569263569.74250257</v>
      </c>
      <c r="G574" s="343">
        <f>'Office Minor'!G796+'Office Minor'!G626</f>
        <v>109686661</v>
      </c>
      <c r="H574" s="343">
        <f>'Office Minor'!H796+'Office Minor'!H626</f>
        <v>1623</v>
      </c>
      <c r="I574" s="568"/>
      <c r="J574" s="366">
        <f t="shared" si="115"/>
        <v>1655.6607567627586</v>
      </c>
      <c r="L574" s="358" t="s">
        <v>568</v>
      </c>
      <c r="M574" s="358">
        <f>'Office Minor'!C629</f>
        <v>35</v>
      </c>
      <c r="N574" s="358">
        <f>'Office Minor'!D629</f>
        <v>515.1</v>
      </c>
      <c r="O574" s="358">
        <f>'Office Minor'!E629</f>
        <v>333427</v>
      </c>
      <c r="P574" s="358">
        <f>'Office Minor'!F629</f>
        <v>450126450</v>
      </c>
      <c r="Q574" s="358">
        <f>'Office Minor'!G629</f>
        <v>1153946</v>
      </c>
      <c r="R574" s="358">
        <f>'Office Minor'!H629</f>
        <v>550</v>
      </c>
    </row>
    <row r="575" spans="1:18" s="358" customFormat="1" ht="17.100000000000001" customHeight="1" x14ac:dyDescent="0.25">
      <c r="A575" s="949">
        <v>11</v>
      </c>
      <c r="B575" s="343" t="s">
        <v>45</v>
      </c>
      <c r="C575" s="343">
        <f>'Office Minor'!C629+'Office Minor'!C658+'Office Minor'!C797</f>
        <v>68</v>
      </c>
      <c r="D575" s="343">
        <f>'Office Minor'!D629+'Office Minor'!D658+'Office Minor'!D797</f>
        <v>1542.77</v>
      </c>
      <c r="E575" s="343">
        <f>'Office Minor'!E629+'Office Minor'!E658+'Office Minor'!E797</f>
        <v>507257.79000000004</v>
      </c>
      <c r="F575" s="343">
        <f>'Office Minor'!F629+'Office Minor'!F658+'Office Minor'!F797</f>
        <v>698278590</v>
      </c>
      <c r="G575" s="343">
        <f>'Office Minor'!G629+'Office Minor'!G658+'Office Minor'!G797</f>
        <v>38249964</v>
      </c>
      <c r="H575" s="343">
        <f>'Office Minor'!H629+'Office Minor'!H658+'Office Minor'!H797</f>
        <v>790</v>
      </c>
      <c r="I575" s="568"/>
      <c r="J575" s="366">
        <f t="shared" si="115"/>
        <v>1376.5753898032792</v>
      </c>
      <c r="L575" s="358" t="s">
        <v>484</v>
      </c>
      <c r="M575" s="456"/>
      <c r="N575" s="456"/>
      <c r="O575" s="456"/>
      <c r="P575" s="456"/>
      <c r="Q575" s="456"/>
      <c r="R575" s="456"/>
    </row>
    <row r="576" spans="1:18" s="358" customFormat="1" ht="17.100000000000001" customHeight="1" x14ac:dyDescent="0.25">
      <c r="A576" s="949">
        <v>12</v>
      </c>
      <c r="B576" s="343" t="s">
        <v>26</v>
      </c>
      <c r="C576" s="343">
        <f>'Office Minor'!C659+'Office Minor'!C798</f>
        <v>29</v>
      </c>
      <c r="D576" s="343">
        <f>'Office Minor'!D659+'Office Minor'!D798</f>
        <v>584.76</v>
      </c>
      <c r="E576" s="343">
        <f>'Office Minor'!E659+'Office Minor'!E798</f>
        <v>267016.71000000002</v>
      </c>
      <c r="F576" s="343">
        <f>'Office Minor'!F659+'Office Minor'!F798</f>
        <v>480630078</v>
      </c>
      <c r="G576" s="343">
        <f>'Office Minor'!G659+'Office Minor'!G798</f>
        <v>20173618</v>
      </c>
      <c r="H576" s="343">
        <f>'Office Minor'!H659+'Office Minor'!H798</f>
        <v>78</v>
      </c>
      <c r="I576" s="568"/>
      <c r="J576" s="366">
        <f t="shared" si="115"/>
        <v>1799.9999999999998</v>
      </c>
      <c r="L576" s="760" t="s">
        <v>485</v>
      </c>
      <c r="M576" s="760">
        <f>M575+'Office Minor'!C797+M574</f>
        <v>63</v>
      </c>
      <c r="N576" s="760">
        <f>N575+'Office Minor'!D797+N574</f>
        <v>1542.77</v>
      </c>
      <c r="O576" s="760">
        <f>O575+'Office Minor'!E797+O574</f>
        <v>480294.08999999997</v>
      </c>
      <c r="P576" s="760">
        <f>P575+'Office Minor'!F797+P574</f>
        <v>648397021.5</v>
      </c>
      <c r="Q576" s="760">
        <f>Q575+'Office Minor'!G797+Q574</f>
        <v>34983860</v>
      </c>
      <c r="R576" s="760">
        <f>R575+'Office Minor'!H797+R574</f>
        <v>775</v>
      </c>
    </row>
    <row r="577" spans="1:18" s="358" customFormat="1" ht="17.100000000000001" customHeight="1" x14ac:dyDescent="0.25">
      <c r="A577" s="949">
        <v>13</v>
      </c>
      <c r="B577" s="343" t="s">
        <v>38</v>
      </c>
      <c r="C577" s="343">
        <f>'Office Minor'!C799</f>
        <v>7</v>
      </c>
      <c r="D577" s="343">
        <f>'Office Minor'!D799</f>
        <v>197.53</v>
      </c>
      <c r="E577" s="343">
        <f>'Office Minor'!E799</f>
        <v>42570.720000000001</v>
      </c>
      <c r="F577" s="343">
        <f>'Office Minor'!F799</f>
        <v>70539683.040000007</v>
      </c>
      <c r="G577" s="343">
        <f>'Office Minor'!G799</f>
        <v>5470843</v>
      </c>
      <c r="H577" s="343">
        <f>'Office Minor'!H799</f>
        <v>23</v>
      </c>
      <c r="I577" s="568"/>
      <c r="J577" s="366">
        <f t="shared" si="115"/>
        <v>1657</v>
      </c>
    </row>
    <row r="578" spans="1:18" s="358" customFormat="1" ht="17.100000000000001" customHeight="1" x14ac:dyDescent="0.25">
      <c r="A578" s="949">
        <v>14</v>
      </c>
      <c r="B578" s="343" t="s">
        <v>175</v>
      </c>
      <c r="C578" s="343">
        <f>'Office Minor'!C800</f>
        <v>1</v>
      </c>
      <c r="D578" s="343">
        <f>'Office Minor'!D800</f>
        <v>44</v>
      </c>
      <c r="E578" s="343">
        <f>'Office Minor'!E800</f>
        <v>55523.14</v>
      </c>
      <c r="F578" s="343">
        <f>'Office Minor'!F800</f>
        <v>15268863.5</v>
      </c>
      <c r="G578" s="343">
        <f>'Office Minor'!G800</f>
        <v>2963166</v>
      </c>
      <c r="H578" s="343">
        <f>'Office Minor'!H800</f>
        <v>28</v>
      </c>
      <c r="I578" s="568"/>
      <c r="J578" s="366">
        <f t="shared" si="115"/>
        <v>275</v>
      </c>
    </row>
    <row r="579" spans="1:18" s="358" customFormat="1" ht="17.100000000000001" customHeight="1" x14ac:dyDescent="0.25">
      <c r="A579" s="949">
        <v>15</v>
      </c>
      <c r="B579" s="343" t="s">
        <v>25</v>
      </c>
      <c r="C579" s="343">
        <f>'Office Minor'!C801</f>
        <v>2</v>
      </c>
      <c r="D579" s="343">
        <f>'Office Minor'!D801</f>
        <v>15</v>
      </c>
      <c r="E579" s="343">
        <f>'Office Minor'!E801</f>
        <v>77303.61</v>
      </c>
      <c r="F579" s="343">
        <f>'Office Minor'!F801</f>
        <v>34013588.399999999</v>
      </c>
      <c r="G579" s="343">
        <f>'Office Minor'!G801</f>
        <v>4470353</v>
      </c>
      <c r="H579" s="343">
        <f>'Office Minor'!H801</f>
        <v>15</v>
      </c>
      <c r="I579" s="568"/>
      <c r="J579" s="366">
        <f t="shared" si="115"/>
        <v>440</v>
      </c>
      <c r="L579" s="358" t="s">
        <v>574</v>
      </c>
      <c r="M579" s="456"/>
      <c r="N579" s="456"/>
      <c r="O579" s="456"/>
      <c r="P579" s="456"/>
      <c r="Q579" s="456"/>
      <c r="R579" s="456"/>
    </row>
    <row r="580" spans="1:18" s="358" customFormat="1" ht="17.100000000000001" customHeight="1" x14ac:dyDescent="0.25">
      <c r="A580" s="949">
        <v>16</v>
      </c>
      <c r="B580" s="343" t="s">
        <v>24</v>
      </c>
      <c r="C580" s="343">
        <f>'Office Minor'!C802</f>
        <v>10</v>
      </c>
      <c r="D580" s="343">
        <f>'Office Minor'!D802</f>
        <v>102.06</v>
      </c>
      <c r="E580" s="343">
        <f>'Office Minor'!E802</f>
        <v>24435.05</v>
      </c>
      <c r="F580" s="343">
        <f>'Office Minor'!F802</f>
        <v>20769792.502139799</v>
      </c>
      <c r="G580" s="343">
        <f>'Office Minor'!G802</f>
        <v>2139801</v>
      </c>
      <c r="H580" s="343">
        <f>'Office Minor'!H802</f>
        <v>43</v>
      </c>
      <c r="I580" s="568"/>
      <c r="J580" s="366">
        <f t="shared" si="115"/>
        <v>850.00000008757092</v>
      </c>
      <c r="L580" s="358" t="s">
        <v>573</v>
      </c>
      <c r="M580" s="358">
        <f>'Office Minor'!C798</f>
        <v>9</v>
      </c>
      <c r="N580" s="358">
        <f>'Office Minor'!D798</f>
        <v>570.46</v>
      </c>
      <c r="O580" s="358">
        <f>'Office Minor'!E798</f>
        <v>208753.01</v>
      </c>
      <c r="P580" s="358">
        <f>'Office Minor'!F798</f>
        <v>375755418</v>
      </c>
      <c r="Q580" s="358">
        <f>'Office Minor'!G798</f>
        <v>15143734</v>
      </c>
      <c r="R580" s="358">
        <f>'Office Minor'!H798</f>
        <v>18</v>
      </c>
    </row>
    <row r="581" spans="1:18" s="358" customFormat="1" ht="17.100000000000001" customHeight="1" x14ac:dyDescent="0.25">
      <c r="A581" s="949">
        <v>17</v>
      </c>
      <c r="B581" s="343" t="s">
        <v>40</v>
      </c>
      <c r="C581" s="343">
        <f>'Office Minor'!C803+'Office Minor'!C660</f>
        <v>133</v>
      </c>
      <c r="D581" s="343">
        <f>'Office Minor'!D803+'Office Minor'!D660</f>
        <v>17561.559999999998</v>
      </c>
      <c r="E581" s="343">
        <f>'Office Minor'!E803+'Office Minor'!E660</f>
        <v>1703348.09</v>
      </c>
      <c r="F581" s="343">
        <f>'Office Minor'!F803+'Office Minor'!F660</f>
        <v>826123823.69999993</v>
      </c>
      <c r="G581" s="343">
        <f>'Office Minor'!G803+'Office Minor'!G660</f>
        <v>47147167</v>
      </c>
      <c r="H581" s="343">
        <f>'Office Minor'!H803+'Office Minor'!H660</f>
        <v>141</v>
      </c>
      <c r="I581" s="568"/>
      <c r="J581" s="366">
        <f t="shared" si="115"/>
        <v>485.00000002935388</v>
      </c>
      <c r="L581" s="760" t="s">
        <v>575</v>
      </c>
      <c r="M581" s="760">
        <f>M580+M579</f>
        <v>9</v>
      </c>
      <c r="N581" s="760">
        <f t="shared" ref="N581:R581" si="117">N580+N579</f>
        <v>570.46</v>
      </c>
      <c r="O581" s="760">
        <f t="shared" si="117"/>
        <v>208753.01</v>
      </c>
      <c r="P581" s="760">
        <f t="shared" si="117"/>
        <v>375755418</v>
      </c>
      <c r="Q581" s="760">
        <f t="shared" si="117"/>
        <v>15143734</v>
      </c>
      <c r="R581" s="760">
        <f t="shared" si="117"/>
        <v>18</v>
      </c>
    </row>
    <row r="582" spans="1:18" s="358" customFormat="1" ht="17.100000000000001" customHeight="1" x14ac:dyDescent="0.25">
      <c r="A582" s="949">
        <v>18</v>
      </c>
      <c r="B582" s="343" t="s">
        <v>39</v>
      </c>
      <c r="C582" s="343">
        <f>'Office Minor'!C653+'Office Minor'!C804</f>
        <v>17</v>
      </c>
      <c r="D582" s="343">
        <f>'Office Minor'!D653+'Office Minor'!D804</f>
        <v>70.58</v>
      </c>
      <c r="E582" s="343">
        <f>'Office Minor'!E653+'Office Minor'!E804</f>
        <v>76812.83</v>
      </c>
      <c r="F582" s="343">
        <f>'Office Minor'!F653+'Office Minor'!F804</f>
        <v>46471762.149999999</v>
      </c>
      <c r="G582" s="343">
        <f>'Office Minor'!G653+'Office Minor'!G804</f>
        <v>20810777</v>
      </c>
      <c r="H582" s="343">
        <f>'Office Minor'!H653+'Office Minor'!H804</f>
        <v>240</v>
      </c>
      <c r="I582" s="568"/>
      <c r="J582" s="366">
        <f t="shared" si="115"/>
        <v>605</v>
      </c>
      <c r="Q582" s="366">
        <f>'Office Minor'!G659</f>
        <v>5029884</v>
      </c>
    </row>
    <row r="583" spans="1:18" s="358" customFormat="1" ht="17.100000000000001" customHeight="1" x14ac:dyDescent="0.25">
      <c r="A583" s="949">
        <v>19</v>
      </c>
      <c r="B583" s="340" t="s">
        <v>43</v>
      </c>
      <c r="C583" s="343">
        <f>'Office Minor'!C805</f>
        <v>0</v>
      </c>
      <c r="D583" s="343">
        <f>'Office Minor'!D805</f>
        <v>0</v>
      </c>
      <c r="E583" s="343">
        <f>'Office Minor'!E805</f>
        <v>12715.29</v>
      </c>
      <c r="F583" s="343">
        <f>'Office Minor'!F805</f>
        <v>6866254.29</v>
      </c>
      <c r="G583" s="343">
        <f>'Office Minor'!G805</f>
        <v>890070</v>
      </c>
      <c r="H583" s="343">
        <f>'Office Minor'!H805</f>
        <v>50</v>
      </c>
      <c r="I583" s="568"/>
      <c r="J583" s="366">
        <f t="shared" si="115"/>
        <v>539.99981832895674</v>
      </c>
      <c r="Q583" s="366">
        <f>Q57-503750</f>
        <v>-503750</v>
      </c>
    </row>
    <row r="584" spans="1:18" s="358" customFormat="1" ht="17.100000000000001" customHeight="1" x14ac:dyDescent="0.25">
      <c r="A584" s="949">
        <v>20</v>
      </c>
      <c r="B584" s="340" t="s">
        <v>64</v>
      </c>
      <c r="C584" s="343">
        <f>'Office Minor'!C806</f>
        <v>0</v>
      </c>
      <c r="D584" s="343">
        <f>'Office Minor'!D806</f>
        <v>0</v>
      </c>
      <c r="E584" s="343">
        <f>'Office Minor'!E806</f>
        <v>14263.07</v>
      </c>
      <c r="F584" s="343">
        <f>'Office Minor'!F806</f>
        <v>427892.23</v>
      </c>
      <c r="G584" s="343">
        <f>'Office Minor'!G806</f>
        <v>90000</v>
      </c>
      <c r="H584" s="343">
        <f>'Office Minor'!H806</f>
        <v>10</v>
      </c>
      <c r="I584" s="568"/>
      <c r="J584" s="366"/>
    </row>
    <row r="585" spans="1:18" s="358" customFormat="1" ht="17.100000000000001" customHeight="1" x14ac:dyDescent="0.25">
      <c r="A585" s="949">
        <v>21</v>
      </c>
      <c r="B585" s="343" t="s">
        <v>67</v>
      </c>
      <c r="C585" s="343">
        <f>'Office Minor'!C654</f>
        <v>3</v>
      </c>
      <c r="D585" s="343">
        <f>'Office Minor'!D654</f>
        <v>4</v>
      </c>
      <c r="E585" s="343">
        <f>'Office Minor'!E654</f>
        <v>1653.79</v>
      </c>
      <c r="F585" s="343">
        <f>'Office Minor'!F654</f>
        <v>322489.05</v>
      </c>
      <c r="G585" s="343">
        <f>'Office Minor'!G654</f>
        <v>33318</v>
      </c>
      <c r="H585" s="343">
        <f>'Office Minor'!H654</f>
        <v>15</v>
      </c>
      <c r="I585" s="568"/>
      <c r="J585" s="366">
        <f t="shared" si="115"/>
        <v>195</v>
      </c>
      <c r="M585" s="358" t="s">
        <v>483</v>
      </c>
      <c r="N585" s="358" t="s">
        <v>481</v>
      </c>
      <c r="O585" s="358" t="s">
        <v>482</v>
      </c>
    </row>
    <row r="586" spans="1:18" s="358" customFormat="1" ht="17.100000000000001" customHeight="1" x14ac:dyDescent="0.25">
      <c r="A586" s="949"/>
      <c r="B586" s="343" t="s">
        <v>74</v>
      </c>
      <c r="C586" s="343"/>
      <c r="D586" s="909"/>
      <c r="E586" s="737"/>
      <c r="F586" s="982"/>
      <c r="G586" s="851">
        <f>P586</f>
        <v>32803913</v>
      </c>
      <c r="H586" s="738"/>
      <c r="I586" s="568"/>
      <c r="J586" s="366"/>
      <c r="L586" s="358" t="s">
        <v>582</v>
      </c>
      <c r="M586" s="814">
        <f>'Office Minor'!G662</f>
        <v>11259000</v>
      </c>
      <c r="N586" s="358">
        <f>'Office Minor'!G807</f>
        <v>21544913</v>
      </c>
      <c r="O586" s="366">
        <f>'Office Minor'!G630</f>
        <v>0</v>
      </c>
      <c r="P586" s="410">
        <f>M586+N586+O586</f>
        <v>32803913</v>
      </c>
    </row>
    <row r="587" spans="1:18" s="358" customFormat="1" ht="17.100000000000001" customHeight="1" x14ac:dyDescent="0.25">
      <c r="A587" s="339"/>
      <c r="B587" s="343" t="s">
        <v>48</v>
      </c>
      <c r="C587" s="343"/>
      <c r="D587" s="736"/>
      <c r="E587" s="983"/>
      <c r="F587" s="344"/>
      <c r="G587" s="851">
        <f>P587</f>
        <v>275592614</v>
      </c>
      <c r="H587" s="972"/>
      <c r="I587" s="568"/>
      <c r="J587" s="366"/>
      <c r="L587" s="358" t="s">
        <v>502</v>
      </c>
      <c r="M587" s="814">
        <f>'Office Minor'!G663</f>
        <v>232171283</v>
      </c>
      <c r="N587" s="358">
        <f>'Office Minor'!G808</f>
        <v>43421331</v>
      </c>
      <c r="O587" s="366">
        <f>'Office Minor'!G631</f>
        <v>0</v>
      </c>
      <c r="P587" s="410">
        <f>M587+N587+O587</f>
        <v>275592614</v>
      </c>
    </row>
    <row r="588" spans="1:18" ht="17.100000000000001" customHeight="1" x14ac:dyDescent="0.3">
      <c r="A588" s="1325" t="s">
        <v>49</v>
      </c>
      <c r="B588" s="1326"/>
      <c r="C588" s="984">
        <f>SUM(C565:C587)</f>
        <v>748</v>
      </c>
      <c r="D588" s="984">
        <f t="shared" ref="D588:H588" si="118">SUM(D565:D587)</f>
        <v>21669.200000000001</v>
      </c>
      <c r="E588" s="984">
        <f t="shared" si="118"/>
        <v>6394562.3199999994</v>
      </c>
      <c r="F588" s="984">
        <f t="shared" si="118"/>
        <v>3933094711.8046422</v>
      </c>
      <c r="G588" s="984">
        <f t="shared" si="118"/>
        <v>791063081</v>
      </c>
      <c r="H588" s="984">
        <f t="shared" si="118"/>
        <v>5263</v>
      </c>
      <c r="I588" s="167"/>
      <c r="J588" s="127"/>
    </row>
    <row r="589" spans="1:18" x14ac:dyDescent="0.3">
      <c r="A589" s="161"/>
      <c r="B589" s="161"/>
      <c r="C589" s="161"/>
      <c r="D589" s="161"/>
      <c r="E589" s="161"/>
      <c r="F589" s="161"/>
      <c r="G589" s="161"/>
      <c r="H589" s="161"/>
      <c r="I589" s="167"/>
      <c r="J589" s="127"/>
    </row>
    <row r="590" spans="1:18" ht="30.75" x14ac:dyDescent="0.3">
      <c r="A590" s="1323" t="s">
        <v>267</v>
      </c>
      <c r="B590" s="1323"/>
      <c r="C590" s="1323"/>
      <c r="D590" s="1323"/>
      <c r="E590" s="1323"/>
      <c r="F590" s="1323"/>
      <c r="G590" s="1323"/>
      <c r="H590" s="1323"/>
      <c r="I590" s="167"/>
      <c r="J590" s="127"/>
    </row>
    <row r="591" spans="1:18" ht="22.5" x14ac:dyDescent="0.3">
      <c r="A591" s="1294" t="s">
        <v>289</v>
      </c>
      <c r="B591" s="1294"/>
      <c r="C591" s="1294"/>
      <c r="D591" s="1294"/>
      <c r="E591" s="1294"/>
      <c r="F591" s="1294"/>
      <c r="G591" s="1294"/>
      <c r="H591" s="1294"/>
      <c r="I591" s="167"/>
      <c r="J591" s="127"/>
    </row>
    <row r="592" spans="1:18" x14ac:dyDescent="0.3">
      <c r="A592" s="1264" t="str">
        <f>A3</f>
        <v>Financial Year 2022-23</v>
      </c>
      <c r="B592" s="1264"/>
      <c r="C592" s="1264"/>
      <c r="D592" s="1264"/>
      <c r="E592" s="1264"/>
      <c r="F592" s="1264"/>
      <c r="G592" s="1264"/>
      <c r="H592" s="1264"/>
      <c r="I592" s="167"/>
      <c r="J592" s="127"/>
    </row>
    <row r="593" spans="1:10" x14ac:dyDescent="0.3">
      <c r="A593" s="161"/>
      <c r="B593" s="985"/>
      <c r="C593" s="985"/>
      <c r="D593" s="986"/>
      <c r="E593" s="987"/>
      <c r="F593" s="987"/>
      <c r="G593" s="987"/>
      <c r="H593" s="988"/>
      <c r="I593" s="167"/>
      <c r="J593" s="127"/>
    </row>
    <row r="594" spans="1:10" x14ac:dyDescent="0.3">
      <c r="A594" s="1322" t="s">
        <v>2</v>
      </c>
      <c r="B594" s="1253" t="s">
        <v>269</v>
      </c>
      <c r="C594" s="989" t="s">
        <v>4</v>
      </c>
      <c r="D594" s="990" t="s">
        <v>5</v>
      </c>
      <c r="E594" s="991" t="s">
        <v>6</v>
      </c>
      <c r="F594" s="991" t="s">
        <v>7</v>
      </c>
      <c r="G594" s="991" t="s">
        <v>8</v>
      </c>
      <c r="H594" s="992" t="s">
        <v>9</v>
      </c>
      <c r="I594" s="167"/>
      <c r="J594" s="127"/>
    </row>
    <row r="595" spans="1:10" x14ac:dyDescent="0.3">
      <c r="A595" s="1322"/>
      <c r="B595" s="1254"/>
      <c r="C595" s="993" t="s">
        <v>177</v>
      </c>
      <c r="D595" s="994" t="s">
        <v>77</v>
      </c>
      <c r="E595" s="995" t="s">
        <v>78</v>
      </c>
      <c r="F595" s="995" t="s">
        <v>79</v>
      </c>
      <c r="G595" s="995" t="s">
        <v>79</v>
      </c>
      <c r="H595" s="996" t="s">
        <v>12</v>
      </c>
      <c r="I595" s="167"/>
      <c r="J595" s="127"/>
    </row>
    <row r="596" spans="1:10" ht="17.100000000000001" customHeight="1" x14ac:dyDescent="0.3">
      <c r="A596" s="997">
        <v>1</v>
      </c>
      <c r="B596" s="998" t="s">
        <v>239</v>
      </c>
      <c r="C596" s="834">
        <f t="shared" ref="C596:H596" si="119">C21</f>
        <v>1301</v>
      </c>
      <c r="D596" s="834">
        <f t="shared" si="119"/>
        <v>8868.82</v>
      </c>
      <c r="E596" s="834">
        <f t="shared" si="119"/>
        <v>7669164.5</v>
      </c>
      <c r="F596" s="834">
        <f t="shared" si="119"/>
        <v>6180979788.1999998</v>
      </c>
      <c r="G596" s="834">
        <f t="shared" si="119"/>
        <v>1615915673.53</v>
      </c>
      <c r="H596" s="834">
        <f t="shared" si="119"/>
        <v>6470</v>
      </c>
      <c r="I596" s="167"/>
      <c r="J596" s="127"/>
    </row>
    <row r="597" spans="1:10" ht="17.100000000000001" customHeight="1" x14ac:dyDescent="0.3">
      <c r="A597" s="997">
        <v>2</v>
      </c>
      <c r="B597" s="998" t="s">
        <v>270</v>
      </c>
      <c r="C597" s="834">
        <f t="shared" ref="C597:H597" si="120">C40</f>
        <v>316</v>
      </c>
      <c r="D597" s="841">
        <f t="shared" si="120"/>
        <v>409.86</v>
      </c>
      <c r="E597" s="834">
        <f t="shared" si="120"/>
        <v>6151922.1099999994</v>
      </c>
      <c r="F597" s="834">
        <f t="shared" si="120"/>
        <v>4943761378.6000004</v>
      </c>
      <c r="G597" s="834">
        <f t="shared" si="120"/>
        <v>1184511317.8</v>
      </c>
      <c r="H597" s="834">
        <f t="shared" si="120"/>
        <v>3989</v>
      </c>
      <c r="I597" s="167"/>
      <c r="J597" s="127"/>
    </row>
    <row r="598" spans="1:10" ht="17.100000000000001" customHeight="1" x14ac:dyDescent="0.3">
      <c r="A598" s="997">
        <v>3</v>
      </c>
      <c r="B598" s="998" t="s">
        <v>241</v>
      </c>
      <c r="C598" s="834">
        <f t="shared" ref="C598:H598" si="121">C55</f>
        <v>159</v>
      </c>
      <c r="D598" s="841">
        <f t="shared" si="121"/>
        <v>351.07</v>
      </c>
      <c r="E598" s="834">
        <f t="shared" si="121"/>
        <v>1534896.9</v>
      </c>
      <c r="F598" s="834">
        <f t="shared" si="121"/>
        <v>1771947813.55</v>
      </c>
      <c r="G598" s="834">
        <f t="shared" si="121"/>
        <v>346589064.99900001</v>
      </c>
      <c r="H598" s="834">
        <f t="shared" si="121"/>
        <v>1650</v>
      </c>
      <c r="I598" s="167"/>
      <c r="J598" s="127"/>
    </row>
    <row r="599" spans="1:10" ht="17.100000000000001" customHeight="1" x14ac:dyDescent="0.3">
      <c r="A599" s="997">
        <v>4</v>
      </c>
      <c r="B599" s="998" t="s">
        <v>281</v>
      </c>
      <c r="C599" s="834">
        <f t="shared" ref="C599:H599" si="122">C86</f>
        <v>48</v>
      </c>
      <c r="D599" s="841">
        <f t="shared" si="122"/>
        <v>895.78430000000003</v>
      </c>
      <c r="E599" s="834">
        <f t="shared" si="122"/>
        <v>837451.02600000007</v>
      </c>
      <c r="F599" s="834">
        <f t="shared" si="122"/>
        <v>103953628.912</v>
      </c>
      <c r="G599" s="834">
        <f t="shared" si="122"/>
        <v>236138018</v>
      </c>
      <c r="H599" s="834">
        <f t="shared" si="122"/>
        <v>128</v>
      </c>
      <c r="I599" s="167"/>
      <c r="J599" s="127"/>
    </row>
    <row r="600" spans="1:10" ht="17.100000000000001" customHeight="1" x14ac:dyDescent="0.3">
      <c r="A600" s="997">
        <v>5</v>
      </c>
      <c r="B600" s="998" t="s">
        <v>242</v>
      </c>
      <c r="C600" s="834">
        <f t="shared" ref="C600:H600" si="123">C74</f>
        <v>498</v>
      </c>
      <c r="D600" s="834">
        <f t="shared" si="123"/>
        <v>18327.849999999999</v>
      </c>
      <c r="E600" s="834">
        <f t="shared" si="123"/>
        <v>7489698.0136136003</v>
      </c>
      <c r="F600" s="834">
        <f t="shared" si="123"/>
        <v>2269890086.0142999</v>
      </c>
      <c r="G600" s="834">
        <f t="shared" si="123"/>
        <v>708737887.89999998</v>
      </c>
      <c r="H600" s="834">
        <f t="shared" si="123"/>
        <v>5395</v>
      </c>
      <c r="I600" s="167"/>
      <c r="J600" s="127"/>
    </row>
    <row r="601" spans="1:10" ht="17.100000000000001" customHeight="1" x14ac:dyDescent="0.3">
      <c r="A601" s="997">
        <v>6</v>
      </c>
      <c r="B601" s="998" t="s">
        <v>243</v>
      </c>
      <c r="C601" s="834">
        <f t="shared" ref="C601:H601" si="124">C102</f>
        <v>671</v>
      </c>
      <c r="D601" s="834">
        <f t="shared" si="124"/>
        <v>2506.0439999999999</v>
      </c>
      <c r="E601" s="834">
        <f t="shared" si="124"/>
        <v>24729551.240000002</v>
      </c>
      <c r="F601" s="834">
        <f t="shared" si="124"/>
        <v>4732135180.5</v>
      </c>
      <c r="G601" s="834">
        <f t="shared" si="124"/>
        <v>1574948239</v>
      </c>
      <c r="H601" s="834">
        <f t="shared" si="124"/>
        <v>7790</v>
      </c>
      <c r="I601" s="167"/>
      <c r="J601" s="127"/>
    </row>
    <row r="602" spans="1:10" ht="17.100000000000001" customHeight="1" x14ac:dyDescent="0.3">
      <c r="A602" s="997">
        <v>7</v>
      </c>
      <c r="B602" s="998" t="s">
        <v>244</v>
      </c>
      <c r="C602" s="834">
        <f t="shared" ref="C602:H602" si="125">C127</f>
        <v>1479</v>
      </c>
      <c r="D602" s="834">
        <f t="shared" si="125"/>
        <v>20489.956099999999</v>
      </c>
      <c r="E602" s="834">
        <f t="shared" si="125"/>
        <v>13782067.864469999</v>
      </c>
      <c r="F602" s="834">
        <f t="shared" si="125"/>
        <v>9797708173.7556992</v>
      </c>
      <c r="G602" s="834">
        <f t="shared" si="125"/>
        <v>1856713834.0000002</v>
      </c>
      <c r="H602" s="834">
        <f t="shared" si="125"/>
        <v>21592</v>
      </c>
      <c r="I602" s="167"/>
      <c r="J602" s="127"/>
    </row>
    <row r="603" spans="1:10" ht="17.100000000000001" customHeight="1" x14ac:dyDescent="0.3">
      <c r="A603" s="997">
        <v>8</v>
      </c>
      <c r="B603" s="998" t="s">
        <v>245</v>
      </c>
      <c r="C603" s="834">
        <f t="shared" ref="C603:H603" si="126">C142</f>
        <v>342</v>
      </c>
      <c r="D603" s="834">
        <f t="shared" si="126"/>
        <v>10753.5753</v>
      </c>
      <c r="E603" s="834">
        <f t="shared" si="126"/>
        <v>15465960.550000001</v>
      </c>
      <c r="F603" s="834">
        <f t="shared" si="126"/>
        <v>7127086810.1000004</v>
      </c>
      <c r="G603" s="834">
        <f t="shared" si="126"/>
        <v>1496234770</v>
      </c>
      <c r="H603" s="834">
        <f t="shared" si="126"/>
        <v>2665</v>
      </c>
      <c r="I603" s="167"/>
      <c r="J603" s="127"/>
    </row>
    <row r="604" spans="1:10" ht="17.100000000000001" customHeight="1" x14ac:dyDescent="0.3">
      <c r="A604" s="997">
        <v>9</v>
      </c>
      <c r="B604" s="998" t="s">
        <v>246</v>
      </c>
      <c r="C604" s="841">
        <f t="shared" ref="C604:H604" si="127">C158</f>
        <v>725</v>
      </c>
      <c r="D604" s="841">
        <f t="shared" si="127"/>
        <v>2036.7132999999999</v>
      </c>
      <c r="E604" s="841">
        <f t="shared" si="127"/>
        <v>4808865.9200000009</v>
      </c>
      <c r="F604" s="841">
        <f t="shared" si="127"/>
        <v>2151259818.9286003</v>
      </c>
      <c r="G604" s="841">
        <f t="shared" si="127"/>
        <v>782317822</v>
      </c>
      <c r="H604" s="841">
        <f t="shared" si="127"/>
        <v>8530</v>
      </c>
      <c r="I604" s="167"/>
      <c r="J604" s="127"/>
    </row>
    <row r="605" spans="1:10" ht="17.100000000000001" customHeight="1" x14ac:dyDescent="0.3">
      <c r="A605" s="997">
        <v>10</v>
      </c>
      <c r="B605" s="998" t="s">
        <v>247</v>
      </c>
      <c r="C605" s="841">
        <f t="shared" ref="C605:H605" si="128">C185</f>
        <v>179</v>
      </c>
      <c r="D605" s="841">
        <f t="shared" si="128"/>
        <v>2982.1576999999997</v>
      </c>
      <c r="E605" s="841">
        <f t="shared" si="128"/>
        <v>5254138.9399999995</v>
      </c>
      <c r="F605" s="841">
        <f t="shared" si="128"/>
        <v>1900813306</v>
      </c>
      <c r="G605" s="841">
        <f t="shared" si="128"/>
        <v>402910676</v>
      </c>
      <c r="H605" s="841">
        <f t="shared" si="128"/>
        <v>25405</v>
      </c>
      <c r="I605" s="167"/>
      <c r="J605" s="127"/>
    </row>
    <row r="606" spans="1:10" ht="17.100000000000001" customHeight="1" x14ac:dyDescent="0.3">
      <c r="A606" s="997">
        <v>11</v>
      </c>
      <c r="B606" s="998" t="s">
        <v>283</v>
      </c>
      <c r="C606" s="841">
        <f t="shared" ref="C606:H606" si="129">C197</f>
        <v>179</v>
      </c>
      <c r="D606" s="841">
        <f t="shared" si="129"/>
        <v>210.65</v>
      </c>
      <c r="E606" s="841">
        <f t="shared" si="129"/>
        <v>6567312.46</v>
      </c>
      <c r="F606" s="841">
        <f t="shared" si="129"/>
        <v>1337885535</v>
      </c>
      <c r="G606" s="841">
        <f t="shared" si="129"/>
        <v>391906405</v>
      </c>
      <c r="H606" s="841">
        <f t="shared" si="129"/>
        <v>431</v>
      </c>
      <c r="I606" s="167"/>
      <c r="J606" s="127"/>
    </row>
    <row r="607" spans="1:10" ht="17.100000000000001" customHeight="1" x14ac:dyDescent="0.3">
      <c r="A607" s="997">
        <v>12</v>
      </c>
      <c r="B607" s="998" t="s">
        <v>248</v>
      </c>
      <c r="C607" s="834">
        <f t="shared" ref="C607:H607" si="130">C216</f>
        <v>122</v>
      </c>
      <c r="D607" s="841">
        <f t="shared" si="130"/>
        <v>3353.8858</v>
      </c>
      <c r="E607" s="834">
        <f t="shared" si="130"/>
        <v>4871555</v>
      </c>
      <c r="F607" s="834">
        <f t="shared" si="130"/>
        <v>664260000</v>
      </c>
      <c r="G607" s="834">
        <f t="shared" si="130"/>
        <v>214795615</v>
      </c>
      <c r="H607" s="834">
        <f t="shared" si="130"/>
        <v>859</v>
      </c>
      <c r="I607" s="167"/>
      <c r="J607" s="127"/>
    </row>
    <row r="608" spans="1:10" ht="17.100000000000001" customHeight="1" x14ac:dyDescent="0.3">
      <c r="A608" s="997">
        <v>13</v>
      </c>
      <c r="B608" s="998" t="s">
        <v>284</v>
      </c>
      <c r="C608" s="834">
        <f t="shared" ref="C608:H608" si="131">C227</f>
        <v>137</v>
      </c>
      <c r="D608" s="841">
        <f t="shared" si="131"/>
        <v>392.53309999999999</v>
      </c>
      <c r="E608" s="834">
        <f t="shared" si="131"/>
        <v>1420825.3900000001</v>
      </c>
      <c r="F608" s="834">
        <f t="shared" si="131"/>
        <v>631313865</v>
      </c>
      <c r="G608" s="834">
        <f t="shared" si="131"/>
        <v>85430178</v>
      </c>
      <c r="H608" s="834">
        <f t="shared" si="131"/>
        <v>1440</v>
      </c>
      <c r="I608" s="167"/>
      <c r="J608" s="127"/>
    </row>
    <row r="609" spans="1:10" ht="17.100000000000001" customHeight="1" x14ac:dyDescent="0.3">
      <c r="A609" s="997">
        <v>14</v>
      </c>
      <c r="B609" s="998" t="s">
        <v>249</v>
      </c>
      <c r="C609" s="834">
        <f t="shared" ref="C609:H609" si="132">C242</f>
        <v>165</v>
      </c>
      <c r="D609" s="841">
        <f t="shared" si="132"/>
        <v>499.11</v>
      </c>
      <c r="E609" s="834">
        <f t="shared" si="132"/>
        <v>790083.64999999991</v>
      </c>
      <c r="F609" s="834">
        <f t="shared" si="132"/>
        <v>609298492.70000005</v>
      </c>
      <c r="G609" s="834">
        <f t="shared" si="132"/>
        <v>173810551</v>
      </c>
      <c r="H609" s="834">
        <f t="shared" si="132"/>
        <v>1650</v>
      </c>
      <c r="I609" s="167"/>
      <c r="J609" s="127"/>
    </row>
    <row r="610" spans="1:10" ht="17.100000000000001" customHeight="1" x14ac:dyDescent="0.3">
      <c r="A610" s="997">
        <v>15</v>
      </c>
      <c r="B610" s="998" t="s">
        <v>250</v>
      </c>
      <c r="C610" s="841">
        <f t="shared" ref="C610:H610" si="133">C252</f>
        <v>40</v>
      </c>
      <c r="D610" s="841">
        <f t="shared" si="133"/>
        <v>90.22</v>
      </c>
      <c r="E610" s="841">
        <f t="shared" si="133"/>
        <v>5054453.87</v>
      </c>
      <c r="F610" s="841">
        <f t="shared" si="133"/>
        <v>1435568749.3</v>
      </c>
      <c r="G610" s="841">
        <f t="shared" si="133"/>
        <v>315900377</v>
      </c>
      <c r="H610" s="841">
        <f t="shared" si="133"/>
        <v>1350</v>
      </c>
      <c r="I610" s="167"/>
      <c r="J610" s="127"/>
    </row>
    <row r="611" spans="1:10" ht="17.100000000000001" customHeight="1" x14ac:dyDescent="0.3">
      <c r="A611" s="997">
        <v>16</v>
      </c>
      <c r="B611" s="998" t="s">
        <v>251</v>
      </c>
      <c r="C611" s="841">
        <f t="shared" ref="C611:H611" si="134">C301</f>
        <v>1147</v>
      </c>
      <c r="D611" s="841">
        <f t="shared" si="134"/>
        <v>4683.1899999999987</v>
      </c>
      <c r="E611" s="841">
        <f t="shared" si="134"/>
        <v>24162620.16</v>
      </c>
      <c r="F611" s="841">
        <f t="shared" si="134"/>
        <v>6168008010.2999992</v>
      </c>
      <c r="G611" s="841">
        <f t="shared" si="134"/>
        <v>1350666677.1900001</v>
      </c>
      <c r="H611" s="841">
        <f t="shared" si="134"/>
        <v>19097</v>
      </c>
      <c r="I611" s="167"/>
      <c r="J611" s="127"/>
    </row>
    <row r="612" spans="1:10" ht="17.100000000000001" customHeight="1" x14ac:dyDescent="0.3">
      <c r="A612" s="997">
        <v>17</v>
      </c>
      <c r="B612" s="998" t="s">
        <v>271</v>
      </c>
      <c r="C612" s="834">
        <f t="shared" ref="C612:H612" si="135">C274</f>
        <v>470</v>
      </c>
      <c r="D612" s="841">
        <f t="shared" si="135"/>
        <v>1921.2843999999998</v>
      </c>
      <c r="E612" s="834">
        <f t="shared" si="135"/>
        <v>1874498.75</v>
      </c>
      <c r="F612" s="834">
        <f t="shared" si="135"/>
        <v>1151333328.7</v>
      </c>
      <c r="G612" s="834">
        <f t="shared" si="135"/>
        <v>347072601.94999999</v>
      </c>
      <c r="H612" s="834">
        <f t="shared" si="135"/>
        <v>3882</v>
      </c>
      <c r="I612" s="167"/>
      <c r="J612" s="127"/>
    </row>
    <row r="613" spans="1:10" ht="17.100000000000001" customHeight="1" x14ac:dyDescent="0.3">
      <c r="A613" s="997">
        <v>18</v>
      </c>
      <c r="B613" s="998" t="s">
        <v>254</v>
      </c>
      <c r="C613" s="834">
        <f t="shared" ref="C613:H613" si="136">C315</f>
        <v>598</v>
      </c>
      <c r="D613" s="841">
        <f t="shared" si="136"/>
        <v>972.10699999999997</v>
      </c>
      <c r="E613" s="834">
        <f t="shared" si="136"/>
        <v>68148531.989999995</v>
      </c>
      <c r="F613" s="834">
        <f t="shared" si="136"/>
        <v>4322767998.5</v>
      </c>
      <c r="G613" s="834">
        <f t="shared" si="136"/>
        <v>420950436</v>
      </c>
      <c r="H613" s="834">
        <f t="shared" si="136"/>
        <v>6338</v>
      </c>
      <c r="I613" s="167"/>
      <c r="J613" s="127"/>
    </row>
    <row r="614" spans="1:10" ht="17.100000000000001" customHeight="1" x14ac:dyDescent="0.3">
      <c r="A614" s="997">
        <v>19</v>
      </c>
      <c r="B614" s="998" t="s">
        <v>285</v>
      </c>
      <c r="C614" s="834">
        <f t="shared" ref="C614:H614" si="137">C330</f>
        <v>154</v>
      </c>
      <c r="D614" s="841">
        <f t="shared" si="137"/>
        <v>3266.58</v>
      </c>
      <c r="E614" s="834">
        <f t="shared" si="137"/>
        <v>3742147.0199999996</v>
      </c>
      <c r="F614" s="834">
        <f t="shared" si="137"/>
        <v>2191166868</v>
      </c>
      <c r="G614" s="834">
        <f t="shared" si="137"/>
        <v>613949000</v>
      </c>
      <c r="H614" s="834">
        <f t="shared" si="137"/>
        <v>971</v>
      </c>
    </row>
    <row r="615" spans="1:10" ht="17.100000000000001" customHeight="1" x14ac:dyDescent="0.3">
      <c r="A615" s="997">
        <v>20</v>
      </c>
      <c r="B615" s="998" t="s">
        <v>255</v>
      </c>
      <c r="C615" s="834">
        <f t="shared" ref="C615:H615" si="138">C349</f>
        <v>419</v>
      </c>
      <c r="D615" s="841">
        <f t="shared" si="138"/>
        <v>892.87250000000017</v>
      </c>
      <c r="E615" s="834">
        <f t="shared" si="138"/>
        <v>14641551.361099999</v>
      </c>
      <c r="F615" s="834">
        <f t="shared" si="138"/>
        <v>2941996892.2189999</v>
      </c>
      <c r="G615" s="834">
        <f t="shared" si="138"/>
        <v>656050300</v>
      </c>
      <c r="H615" s="834">
        <f t="shared" si="138"/>
        <v>3859</v>
      </c>
      <c r="I615" s="167"/>
      <c r="J615" s="127"/>
    </row>
    <row r="616" spans="1:10" ht="17.100000000000001" customHeight="1" x14ac:dyDescent="0.3">
      <c r="A616" s="997">
        <v>21</v>
      </c>
      <c r="B616" s="998" t="s">
        <v>256</v>
      </c>
      <c r="C616" s="834">
        <f t="shared" ref="C616:H616" si="139">C365</f>
        <v>586</v>
      </c>
      <c r="D616" s="834">
        <f t="shared" si="139"/>
        <v>9143.86</v>
      </c>
      <c r="E616" s="834">
        <f t="shared" si="139"/>
        <v>12608614.469999999</v>
      </c>
      <c r="F616" s="834">
        <f t="shared" si="139"/>
        <v>4566551625.3999996</v>
      </c>
      <c r="G616" s="834">
        <f t="shared" si="139"/>
        <v>2374025337</v>
      </c>
      <c r="H616" s="834">
        <f t="shared" si="139"/>
        <v>40533</v>
      </c>
      <c r="I616" s="167"/>
      <c r="J616" s="127"/>
    </row>
    <row r="617" spans="1:10" ht="17.100000000000001" customHeight="1" x14ac:dyDescent="0.3">
      <c r="A617" s="997">
        <v>22</v>
      </c>
      <c r="B617" s="998" t="s">
        <v>272</v>
      </c>
      <c r="C617" s="834">
        <f t="shared" ref="C617:H617" si="140">C383</f>
        <v>275</v>
      </c>
      <c r="D617" s="841">
        <f t="shared" si="140"/>
        <v>3622.7799999999997</v>
      </c>
      <c r="E617" s="834">
        <f t="shared" si="140"/>
        <v>1951441.193</v>
      </c>
      <c r="F617" s="834">
        <f t="shared" si="140"/>
        <v>884886190.83000004</v>
      </c>
      <c r="G617" s="834">
        <f t="shared" si="140"/>
        <v>275778422</v>
      </c>
      <c r="H617" s="834">
        <f t="shared" si="140"/>
        <v>3180</v>
      </c>
      <c r="I617" s="167"/>
      <c r="J617" s="127"/>
    </row>
    <row r="618" spans="1:10" ht="17.100000000000001" customHeight="1" x14ac:dyDescent="0.3">
      <c r="A618" s="997">
        <v>23</v>
      </c>
      <c r="B618" s="998" t="s">
        <v>273</v>
      </c>
      <c r="C618" s="841">
        <f t="shared" ref="C618:H618" si="141">C395</f>
        <v>150</v>
      </c>
      <c r="D618" s="841">
        <f t="shared" si="141"/>
        <v>1777.3</v>
      </c>
      <c r="E618" s="841">
        <f t="shared" si="141"/>
        <v>19408101.129999999</v>
      </c>
      <c r="F618" s="841">
        <f t="shared" si="141"/>
        <v>2928528150.9000001</v>
      </c>
      <c r="G618" s="841">
        <f t="shared" si="141"/>
        <v>925713050</v>
      </c>
      <c r="H618" s="841">
        <f t="shared" si="141"/>
        <v>1212</v>
      </c>
      <c r="J618" s="127"/>
    </row>
    <row r="619" spans="1:10" ht="17.100000000000001" customHeight="1" x14ac:dyDescent="0.3">
      <c r="A619" s="997">
        <v>24</v>
      </c>
      <c r="B619" s="998" t="s">
        <v>258</v>
      </c>
      <c r="C619" s="834">
        <f t="shared" ref="C619:H619" si="142">C415</f>
        <v>1165</v>
      </c>
      <c r="D619" s="834">
        <f t="shared" si="142"/>
        <v>10440.245400000002</v>
      </c>
      <c r="E619" s="834">
        <f t="shared" si="142"/>
        <v>24250283.850000001</v>
      </c>
      <c r="F619" s="834">
        <f t="shared" si="142"/>
        <v>12058983140.1</v>
      </c>
      <c r="G619" s="834">
        <f t="shared" si="142"/>
        <v>2520451692.0799999</v>
      </c>
      <c r="H619" s="834">
        <f t="shared" si="142"/>
        <v>15899</v>
      </c>
      <c r="J619" s="127"/>
    </row>
    <row r="620" spans="1:10" ht="17.100000000000001" customHeight="1" x14ac:dyDescent="0.3">
      <c r="A620" s="997">
        <v>25</v>
      </c>
      <c r="B620" s="998" t="s">
        <v>259</v>
      </c>
      <c r="C620" s="834">
        <f t="shared" ref="C620:H620" si="143">C435</f>
        <v>559</v>
      </c>
      <c r="D620" s="834">
        <f t="shared" si="143"/>
        <v>23181.75</v>
      </c>
      <c r="E620" s="834">
        <f t="shared" si="143"/>
        <v>10085291.479999999</v>
      </c>
      <c r="F620" s="834">
        <f t="shared" si="143"/>
        <v>5138920647.6500006</v>
      </c>
      <c r="G620" s="834">
        <f t="shared" si="143"/>
        <v>1384370790</v>
      </c>
      <c r="H620" s="834">
        <f t="shared" si="143"/>
        <v>4687</v>
      </c>
    </row>
    <row r="621" spans="1:10" ht="17.100000000000001" customHeight="1" x14ac:dyDescent="0.25">
      <c r="A621" s="997">
        <v>26</v>
      </c>
      <c r="B621" s="998" t="s">
        <v>260</v>
      </c>
      <c r="C621" s="841">
        <f t="shared" ref="C621:H621" si="144">C454</f>
        <v>125</v>
      </c>
      <c r="D621" s="841">
        <f t="shared" si="144"/>
        <v>1739.6599999999999</v>
      </c>
      <c r="E621" s="841">
        <f t="shared" si="144"/>
        <v>3130559.79</v>
      </c>
      <c r="F621" s="841">
        <f t="shared" si="144"/>
        <v>2358450713</v>
      </c>
      <c r="G621" s="841">
        <f t="shared" si="144"/>
        <v>173759800.80000001</v>
      </c>
      <c r="H621" s="841">
        <f t="shared" si="144"/>
        <v>1031</v>
      </c>
      <c r="I621" s="127"/>
      <c r="J621" s="127"/>
    </row>
    <row r="622" spans="1:10" ht="17.100000000000001" customHeight="1" x14ac:dyDescent="0.25">
      <c r="A622" s="997">
        <v>27</v>
      </c>
      <c r="B622" s="998" t="s">
        <v>274</v>
      </c>
      <c r="C622" s="834">
        <f t="shared" ref="C622:H622" si="145">C479</f>
        <v>2120</v>
      </c>
      <c r="D622" s="834">
        <f t="shared" si="145"/>
        <v>8237.7995999999985</v>
      </c>
      <c r="E622" s="834">
        <f t="shared" si="145"/>
        <v>11122669.277409997</v>
      </c>
      <c r="F622" s="834">
        <f t="shared" si="145"/>
        <v>14171655657.481001</v>
      </c>
      <c r="G622" s="834">
        <f t="shared" si="145"/>
        <v>2964008564.8100004</v>
      </c>
      <c r="H622" s="834">
        <f t="shared" si="145"/>
        <v>29736</v>
      </c>
      <c r="I622" s="127"/>
      <c r="J622" s="127"/>
    </row>
    <row r="623" spans="1:10" ht="17.100000000000001" customHeight="1" x14ac:dyDescent="0.25">
      <c r="A623" s="997">
        <v>28</v>
      </c>
      <c r="B623" s="998" t="s">
        <v>275</v>
      </c>
      <c r="C623" s="834">
        <f t="shared" ref="C623:H623" si="146">C495</f>
        <v>142</v>
      </c>
      <c r="D623" s="841">
        <f t="shared" si="146"/>
        <v>1779.3999999999999</v>
      </c>
      <c r="E623" s="834">
        <f t="shared" si="146"/>
        <v>5519016.04</v>
      </c>
      <c r="F623" s="834">
        <f t="shared" si="146"/>
        <v>856765301</v>
      </c>
      <c r="G623" s="834">
        <f t="shared" si="146"/>
        <v>276957678.39999998</v>
      </c>
      <c r="H623" s="834">
        <f t="shared" si="146"/>
        <v>1050</v>
      </c>
      <c r="I623" s="127"/>
      <c r="J623" s="127"/>
    </row>
    <row r="624" spans="1:10" ht="17.100000000000001" customHeight="1" x14ac:dyDescent="0.25">
      <c r="A624" s="997">
        <v>29</v>
      </c>
      <c r="B624" s="998" t="s">
        <v>276</v>
      </c>
      <c r="C624" s="841">
        <f t="shared" ref="C624:H624" si="147">C504</f>
        <v>9</v>
      </c>
      <c r="D624" s="841">
        <f t="shared" si="147"/>
        <v>674.71</v>
      </c>
      <c r="E624" s="841">
        <f t="shared" si="147"/>
        <v>4546609</v>
      </c>
      <c r="F624" s="841">
        <f t="shared" si="147"/>
        <v>1228102710</v>
      </c>
      <c r="G624" s="841">
        <f t="shared" si="147"/>
        <v>300758521</v>
      </c>
      <c r="H624" s="841">
        <f t="shared" si="147"/>
        <v>45</v>
      </c>
      <c r="I624" s="127"/>
      <c r="J624" s="127"/>
    </row>
    <row r="625" spans="1:10" ht="17.100000000000001" customHeight="1" x14ac:dyDescent="0.25">
      <c r="A625" s="997">
        <v>30</v>
      </c>
      <c r="B625" s="998" t="s">
        <v>263</v>
      </c>
      <c r="C625" s="834">
        <f t="shared" ref="C625:H625" si="148">C526</f>
        <v>650</v>
      </c>
      <c r="D625" s="834">
        <f t="shared" si="148"/>
        <v>1880.3500000000001</v>
      </c>
      <c r="E625" s="834">
        <f t="shared" si="148"/>
        <v>21244580.399999995</v>
      </c>
      <c r="F625" s="834">
        <f t="shared" si="148"/>
        <v>5053620854.8500004</v>
      </c>
      <c r="G625" s="834">
        <f t="shared" si="148"/>
        <v>876536854</v>
      </c>
      <c r="H625" s="834">
        <f t="shared" si="148"/>
        <v>4943</v>
      </c>
      <c r="I625" s="127"/>
      <c r="J625" s="127"/>
    </row>
    <row r="626" spans="1:10" ht="17.100000000000001" customHeight="1" x14ac:dyDescent="0.25">
      <c r="A626" s="997">
        <v>31</v>
      </c>
      <c r="B626" s="998" t="s">
        <v>264</v>
      </c>
      <c r="C626" s="834">
        <f t="shared" ref="C626:H626" si="149">C543</f>
        <v>437</v>
      </c>
      <c r="D626" s="841">
        <f t="shared" si="149"/>
        <v>6665.12</v>
      </c>
      <c r="E626" s="834">
        <f t="shared" si="149"/>
        <v>3491696.7100000004</v>
      </c>
      <c r="F626" s="834">
        <f t="shared" si="149"/>
        <v>4219213787</v>
      </c>
      <c r="G626" s="834">
        <f t="shared" si="149"/>
        <v>720766408</v>
      </c>
      <c r="H626" s="834">
        <f t="shared" si="149"/>
        <v>5062</v>
      </c>
      <c r="I626" s="127"/>
      <c r="J626" s="127"/>
    </row>
    <row r="627" spans="1:10" ht="17.100000000000001" customHeight="1" x14ac:dyDescent="0.25">
      <c r="A627" s="997">
        <v>32</v>
      </c>
      <c r="B627" s="998" t="s">
        <v>277</v>
      </c>
      <c r="C627" s="834">
        <f t="shared" ref="C627:H627" si="150">C560</f>
        <v>369</v>
      </c>
      <c r="D627" s="841">
        <f t="shared" si="150"/>
        <v>4923.3700000000008</v>
      </c>
      <c r="E627" s="834">
        <f t="shared" si="150"/>
        <v>9241084.1600000001</v>
      </c>
      <c r="F627" s="834">
        <f t="shared" si="150"/>
        <v>4193030800.4699998</v>
      </c>
      <c r="G627" s="834">
        <f t="shared" si="150"/>
        <v>916549478</v>
      </c>
      <c r="H627" s="834">
        <f t="shared" si="150"/>
        <v>3865</v>
      </c>
      <c r="I627" s="127"/>
      <c r="J627" s="127"/>
    </row>
    <row r="628" spans="1:10" ht="17.100000000000001" customHeight="1" x14ac:dyDescent="0.25">
      <c r="A628" s="997">
        <v>33</v>
      </c>
      <c r="B628" s="998" t="s">
        <v>266</v>
      </c>
      <c r="C628" s="834">
        <f t="shared" ref="C628:H628" si="151">C588</f>
        <v>748</v>
      </c>
      <c r="D628" s="834">
        <f t="shared" si="151"/>
        <v>21669.200000000001</v>
      </c>
      <c r="E628" s="834">
        <f t="shared" si="151"/>
        <v>6394562.3199999994</v>
      </c>
      <c r="F628" s="834">
        <f t="shared" si="151"/>
        <v>3933094711.8046422</v>
      </c>
      <c r="G628" s="834">
        <f t="shared" si="151"/>
        <v>791063081</v>
      </c>
      <c r="H628" s="834">
        <f t="shared" si="151"/>
        <v>5263</v>
      </c>
      <c r="I628" s="127"/>
      <c r="J628" s="127"/>
    </row>
    <row r="629" spans="1:10" ht="15" x14ac:dyDescent="0.25">
      <c r="A629" s="1292" t="s">
        <v>236</v>
      </c>
      <c r="B629" s="1293"/>
      <c r="C629" s="845">
        <f t="shared" ref="C629:H629" si="152">SUM(C596:C628)</f>
        <v>16484</v>
      </c>
      <c r="D629" s="1086">
        <f t="shared" si="152"/>
        <v>179639.80850000001</v>
      </c>
      <c r="E629" s="845">
        <f t="shared" si="152"/>
        <v>351991806.53559363</v>
      </c>
      <c r="F629" s="845">
        <f t="shared" si="152"/>
        <v>124024940014.76524</v>
      </c>
      <c r="G629" s="845">
        <f t="shared" si="152"/>
        <v>29276289121.459007</v>
      </c>
      <c r="H629" s="845">
        <f t="shared" si="152"/>
        <v>239997</v>
      </c>
      <c r="I629" s="127"/>
      <c r="J629" s="127"/>
    </row>
    <row r="631" spans="1:10" ht="15.75" x14ac:dyDescent="0.25">
      <c r="B631" s="168" t="s">
        <v>290</v>
      </c>
      <c r="C631" s="22">
        <f>'Office Minor'!C866</f>
        <v>16484</v>
      </c>
      <c r="D631" s="22">
        <f>'Office Minor'!D866</f>
        <v>179640.80849999998</v>
      </c>
      <c r="E631" s="22">
        <f>'Office Minor'!E866</f>
        <v>351991806.53559369</v>
      </c>
      <c r="F631" s="22">
        <f>'Office Minor'!F866</f>
        <v>124024940014.76523</v>
      </c>
      <c r="G631" s="22">
        <f>'Office Minor'!G866</f>
        <v>29276289121.459003</v>
      </c>
      <c r="H631" s="22">
        <f>'Office Minor'!H866</f>
        <v>239997</v>
      </c>
      <c r="I631" s="127"/>
      <c r="J631" s="127"/>
    </row>
    <row r="632" spans="1:10" ht="15.75" x14ac:dyDescent="0.25">
      <c r="C632" s="18"/>
      <c r="D632" s="18"/>
      <c r="E632" s="18"/>
      <c r="F632" s="18"/>
      <c r="G632" s="18"/>
      <c r="H632" s="18"/>
      <c r="I632" s="127"/>
      <c r="J632" s="127"/>
    </row>
    <row r="633" spans="1:10" ht="15.75" x14ac:dyDescent="0.25">
      <c r="C633" s="22">
        <f>C631-C629</f>
        <v>0</v>
      </c>
      <c r="D633" s="22">
        <f t="shared" ref="D633:H633" si="153">D631-D629</f>
        <v>0.99999999997089617</v>
      </c>
      <c r="E633" s="22">
        <f t="shared" si="153"/>
        <v>0</v>
      </c>
      <c r="F633" s="22">
        <f t="shared" si="153"/>
        <v>0</v>
      </c>
      <c r="G633" s="22">
        <f t="shared" si="153"/>
        <v>0</v>
      </c>
      <c r="H633" s="22">
        <f t="shared" si="153"/>
        <v>0</v>
      </c>
      <c r="I633" s="127"/>
      <c r="J633" s="127"/>
    </row>
    <row r="635" spans="1:10" x14ac:dyDescent="0.3">
      <c r="I635" s="819"/>
    </row>
    <row r="636" spans="1:10" x14ac:dyDescent="0.3">
      <c r="I636" s="819"/>
    </row>
  </sheetData>
  <mergeCells count="178">
    <mergeCell ref="A629:B629"/>
    <mergeCell ref="A562:H562"/>
    <mergeCell ref="A545:H545"/>
    <mergeCell ref="A528:H528"/>
    <mergeCell ref="A592:H592"/>
    <mergeCell ref="A594:A595"/>
    <mergeCell ref="B594:B595"/>
    <mergeCell ref="A563:A564"/>
    <mergeCell ref="B563:B564"/>
    <mergeCell ref="C563:C564"/>
    <mergeCell ref="A590:H590"/>
    <mergeCell ref="A591:H591"/>
    <mergeCell ref="A529:A530"/>
    <mergeCell ref="B529:B530"/>
    <mergeCell ref="C529:C530"/>
    <mergeCell ref="A546:A547"/>
    <mergeCell ref="A543:B543"/>
    <mergeCell ref="A560:B560"/>
    <mergeCell ref="A588:B588"/>
    <mergeCell ref="A229:H229"/>
    <mergeCell ref="A218:H218"/>
    <mergeCell ref="A219:A220"/>
    <mergeCell ref="B219:B220"/>
    <mergeCell ref="C219:C220"/>
    <mergeCell ref="C333:C334"/>
    <mergeCell ref="B58:B59"/>
    <mergeCell ref="C58:C59"/>
    <mergeCell ref="A74:B74"/>
    <mergeCell ref="A86:B86"/>
    <mergeCell ref="A127:B127"/>
    <mergeCell ref="A102:B102"/>
    <mergeCell ref="B105:B106"/>
    <mergeCell ref="C105:C106"/>
    <mergeCell ref="A76:H76"/>
    <mergeCell ref="A77:A78"/>
    <mergeCell ref="B77:B78"/>
    <mergeCell ref="C77:C78"/>
    <mergeCell ref="A104:H104"/>
    <mergeCell ref="A105:A106"/>
    <mergeCell ref="A216:B216"/>
    <mergeCell ref="A227:B227"/>
    <mergeCell ref="A242:B242"/>
    <mergeCell ref="A252:B252"/>
    <mergeCell ref="A245:A246"/>
    <mergeCell ref="B245:B246"/>
    <mergeCell ref="C245:C246"/>
    <mergeCell ref="A244:H244"/>
    <mergeCell ref="A253:B253"/>
    <mergeCell ref="A301:B301"/>
    <mergeCell ref="A315:B315"/>
    <mergeCell ref="A330:B330"/>
    <mergeCell ref="A349:B349"/>
    <mergeCell ref="A256:A257"/>
    <mergeCell ref="B256:B257"/>
    <mergeCell ref="C256:C257"/>
    <mergeCell ref="A276:H276"/>
    <mergeCell ref="A255:H255"/>
    <mergeCell ref="A277:A278"/>
    <mergeCell ref="B277:B278"/>
    <mergeCell ref="C277:C278"/>
    <mergeCell ref="A274:B274"/>
    <mergeCell ref="C316:G316"/>
    <mergeCell ref="C302:G302"/>
    <mergeCell ref="A304:A305"/>
    <mergeCell ref="B304:B305"/>
    <mergeCell ref="C304:C305"/>
    <mergeCell ref="A385:H385"/>
    <mergeCell ref="A397:H397"/>
    <mergeCell ref="A367:H367"/>
    <mergeCell ref="A351:H351"/>
    <mergeCell ref="A332:H332"/>
    <mergeCell ref="A317:H317"/>
    <mergeCell ref="A303:H303"/>
    <mergeCell ref="A352:A353"/>
    <mergeCell ref="B352:B353"/>
    <mergeCell ref="C352:C353"/>
    <mergeCell ref="A368:A369"/>
    <mergeCell ref="B368:B369"/>
    <mergeCell ref="C368:C369"/>
    <mergeCell ref="A318:A319"/>
    <mergeCell ref="B318:B319"/>
    <mergeCell ref="C318:C319"/>
    <mergeCell ref="A333:A334"/>
    <mergeCell ref="B333:B334"/>
    <mergeCell ref="A365:B365"/>
    <mergeCell ref="A383:B383"/>
    <mergeCell ref="A395:B395"/>
    <mergeCell ref="A1:H1"/>
    <mergeCell ref="A2:H2"/>
    <mergeCell ref="A3:H3"/>
    <mergeCell ref="A5:H5"/>
    <mergeCell ref="A6:A7"/>
    <mergeCell ref="B6:B7"/>
    <mergeCell ref="C6:C7"/>
    <mergeCell ref="A88:H88"/>
    <mergeCell ref="A89:A90"/>
    <mergeCell ref="B89:B90"/>
    <mergeCell ref="C89:C90"/>
    <mergeCell ref="A23:H23"/>
    <mergeCell ref="A24:A25"/>
    <mergeCell ref="B24:B25"/>
    <mergeCell ref="C24:C25"/>
    <mergeCell ref="A42:H42"/>
    <mergeCell ref="A43:A44"/>
    <mergeCell ref="B43:B44"/>
    <mergeCell ref="C43:C44"/>
    <mergeCell ref="A57:H57"/>
    <mergeCell ref="A21:B21"/>
    <mergeCell ref="A40:B40"/>
    <mergeCell ref="A55:B55"/>
    <mergeCell ref="A58:A59"/>
    <mergeCell ref="A129:H129"/>
    <mergeCell ref="A130:A131"/>
    <mergeCell ref="B130:B131"/>
    <mergeCell ref="C130:C131"/>
    <mergeCell ref="A144:H144"/>
    <mergeCell ref="A145:A146"/>
    <mergeCell ref="B145:B146"/>
    <mergeCell ref="C145:C146"/>
    <mergeCell ref="A200:A201"/>
    <mergeCell ref="B200:B201"/>
    <mergeCell ref="C200:C201"/>
    <mergeCell ref="A142:B142"/>
    <mergeCell ref="A185:B185"/>
    <mergeCell ref="A158:B158"/>
    <mergeCell ref="A197:B197"/>
    <mergeCell ref="C161:C162"/>
    <mergeCell ref="A187:H187"/>
    <mergeCell ref="A188:A189"/>
    <mergeCell ref="B188:B189"/>
    <mergeCell ref="C188:C189"/>
    <mergeCell ref="A199:H199"/>
    <mergeCell ref="A160:H160"/>
    <mergeCell ref="A161:A162"/>
    <mergeCell ref="B161:B162"/>
    <mergeCell ref="A230:A231"/>
    <mergeCell ref="B230:B231"/>
    <mergeCell ref="C230:C231"/>
    <mergeCell ref="B546:B547"/>
    <mergeCell ref="C546:C547"/>
    <mergeCell ref="A498:A499"/>
    <mergeCell ref="B498:B499"/>
    <mergeCell ref="C498:C499"/>
    <mergeCell ref="A507:A508"/>
    <mergeCell ref="B507:B508"/>
    <mergeCell ref="A386:A387"/>
    <mergeCell ref="B386:B387"/>
    <mergeCell ref="C386:C387"/>
    <mergeCell ref="A398:A399"/>
    <mergeCell ref="B398:B399"/>
    <mergeCell ref="C398:C399"/>
    <mergeCell ref="A454:B454"/>
    <mergeCell ref="A479:B479"/>
    <mergeCell ref="A495:B495"/>
    <mergeCell ref="A504:B504"/>
    <mergeCell ref="A526:B526"/>
    <mergeCell ref="B438:B439"/>
    <mergeCell ref="C438:C439"/>
    <mergeCell ref="A415:B415"/>
    <mergeCell ref="A417:H417"/>
    <mergeCell ref="A438:A439"/>
    <mergeCell ref="A418:A419"/>
    <mergeCell ref="B418:B419"/>
    <mergeCell ref="C418:C419"/>
    <mergeCell ref="D436:F436"/>
    <mergeCell ref="C507:C508"/>
    <mergeCell ref="A457:A458"/>
    <mergeCell ref="B457:B458"/>
    <mergeCell ref="C457:C458"/>
    <mergeCell ref="A482:A483"/>
    <mergeCell ref="B482:B483"/>
    <mergeCell ref="C482:C483"/>
    <mergeCell ref="A497:H497"/>
    <mergeCell ref="A481:H481"/>
    <mergeCell ref="A506:H506"/>
    <mergeCell ref="A456:H456"/>
    <mergeCell ref="A437:H437"/>
    <mergeCell ref="A435:B435"/>
  </mergeCells>
  <pageMargins left="0.7" right="0.7" top="0.75" bottom="0.75" header="0.3" footer="0.3"/>
  <pageSetup scale="75" orientation="portrait" r:id="rId1"/>
  <rowBreaks count="1" manualBreakCount="1">
    <brk id="589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1"/>
  <sheetViews>
    <sheetView topLeftCell="A224" zoomScale="93" zoomScaleNormal="93" workbookViewId="0">
      <selection activeCell="S62" sqref="S62"/>
    </sheetView>
  </sheetViews>
  <sheetFormatPr defaultColWidth="9.140625" defaultRowHeight="15" x14ac:dyDescent="0.25"/>
  <cols>
    <col min="1" max="1" width="9.140625" style="130"/>
    <col min="2" max="2" width="23" style="130" bestFit="1" customWidth="1"/>
    <col min="3" max="3" width="9.140625" style="130"/>
    <col min="4" max="4" width="10.85546875" style="130" customWidth="1"/>
    <col min="5" max="5" width="11.140625" style="130" bestFit="1" customWidth="1"/>
    <col min="6" max="6" width="17.85546875" style="130" bestFit="1" customWidth="1"/>
    <col min="7" max="7" width="14.5703125" style="130" customWidth="1"/>
    <col min="8" max="8" width="12.7109375" style="130" bestFit="1" customWidth="1"/>
    <col min="9" max="10" width="9.140625" style="130"/>
    <col min="11" max="11" width="10" style="130" customWidth="1"/>
    <col min="12" max="12" width="13.42578125" style="130" customWidth="1"/>
    <col min="13" max="13" width="23.28515625" style="130" customWidth="1"/>
    <col min="14" max="14" width="12.85546875" style="130" bestFit="1" customWidth="1"/>
    <col min="15" max="16384" width="9.140625" style="130"/>
  </cols>
  <sheetData>
    <row r="1" spans="1:15" ht="30.75" x14ac:dyDescent="0.25">
      <c r="A1" s="1159" t="s">
        <v>0</v>
      </c>
      <c r="B1" s="1159"/>
      <c r="C1" s="1159"/>
      <c r="D1" s="1159"/>
      <c r="E1" s="1159"/>
      <c r="F1" s="1159"/>
      <c r="G1" s="1159"/>
      <c r="H1" s="1159"/>
    </row>
    <row r="2" spans="1:15" ht="26.25" customHeight="1" x14ac:dyDescent="0.25">
      <c r="A2" s="1160" t="s">
        <v>436</v>
      </c>
      <c r="B2" s="1160"/>
      <c r="C2" s="1160"/>
      <c r="D2" s="1160"/>
      <c r="E2" s="1160"/>
      <c r="F2" s="1160"/>
      <c r="G2" s="1160"/>
      <c r="H2" s="1160"/>
    </row>
    <row r="3" spans="1:15" ht="22.5" x14ac:dyDescent="0.25">
      <c r="A3" s="1161" t="str">
        <f>Distt.Minor!A592</f>
        <v>Financial Year 2022-23</v>
      </c>
      <c r="B3" s="1161"/>
      <c r="C3" s="1161"/>
      <c r="D3" s="1161"/>
      <c r="E3" s="1161"/>
      <c r="F3" s="1161"/>
      <c r="G3" s="1161"/>
      <c r="H3" s="1161"/>
    </row>
    <row r="4" spans="1:15" s="724" customFormat="1" ht="13.5" customHeight="1" x14ac:dyDescent="0.25">
      <c r="A4" s="730"/>
      <c r="B4" s="730"/>
      <c r="C4" s="730"/>
      <c r="D4" s="730"/>
      <c r="E4" s="730"/>
      <c r="F4" s="730"/>
      <c r="G4" s="730"/>
      <c r="H4" s="730"/>
    </row>
    <row r="5" spans="1:15" s="724" customFormat="1" ht="14.25" customHeight="1" x14ac:dyDescent="0.25">
      <c r="A5" s="1164" t="s">
        <v>465</v>
      </c>
      <c r="B5" s="1164"/>
      <c r="C5" s="1164"/>
      <c r="D5" s="1164"/>
      <c r="E5" s="1164"/>
      <c r="F5" s="1164"/>
      <c r="G5" s="1164"/>
      <c r="H5" s="1164"/>
    </row>
    <row r="6" spans="1:15" s="724" customFormat="1" ht="11.25" customHeight="1" x14ac:dyDescent="0.25">
      <c r="A6" s="143"/>
      <c r="B6" s="143"/>
      <c r="C6" s="144"/>
      <c r="D6" s="145"/>
      <c r="E6" s="143"/>
      <c r="F6" s="143"/>
      <c r="G6" s="143"/>
      <c r="H6" s="143"/>
    </row>
    <row r="7" spans="1:15" s="724" customFormat="1" x14ac:dyDescent="0.25">
      <c r="A7" s="1155" t="s">
        <v>2</v>
      </c>
      <c r="B7" s="1150" t="s">
        <v>269</v>
      </c>
      <c r="C7" s="722" t="s">
        <v>4</v>
      </c>
      <c r="D7" s="722" t="s">
        <v>5</v>
      </c>
      <c r="E7" s="722" t="s">
        <v>6</v>
      </c>
      <c r="F7" s="722" t="s">
        <v>7</v>
      </c>
      <c r="G7" s="722" t="s">
        <v>8</v>
      </c>
      <c r="H7" s="722" t="s">
        <v>9</v>
      </c>
    </row>
    <row r="8" spans="1:15" s="724" customFormat="1" x14ac:dyDescent="0.25">
      <c r="A8" s="1156"/>
      <c r="B8" s="1151"/>
      <c r="C8" s="2" t="s">
        <v>10</v>
      </c>
      <c r="D8" s="2" t="s">
        <v>77</v>
      </c>
      <c r="E8" s="2" t="s">
        <v>78</v>
      </c>
      <c r="F8" s="53" t="s">
        <v>79</v>
      </c>
      <c r="G8" s="53" t="s">
        <v>79</v>
      </c>
      <c r="H8" s="2" t="s">
        <v>12</v>
      </c>
    </row>
    <row r="9" spans="1:15" s="724" customFormat="1" x14ac:dyDescent="0.25">
      <c r="A9" s="181">
        <v>1</v>
      </c>
      <c r="B9" s="19" t="s">
        <v>244</v>
      </c>
      <c r="C9" s="181">
        <f>Distt.Major!C45</f>
        <v>0</v>
      </c>
      <c r="D9" s="181">
        <f>Distt.Major!D45</f>
        <v>0</v>
      </c>
      <c r="E9" s="181">
        <f>Distt.Major!E45</f>
        <v>0</v>
      </c>
      <c r="F9" s="181">
        <f>Distt.Major!F45</f>
        <v>0</v>
      </c>
      <c r="G9" s="181">
        <f>Distt.Major!G45</f>
        <v>0</v>
      </c>
      <c r="H9" s="181">
        <f>Distt.Major!H45</f>
        <v>0</v>
      </c>
    </row>
    <row r="10" spans="1:15" s="724" customFormat="1" x14ac:dyDescent="0.25">
      <c r="A10" s="1163" t="s">
        <v>49</v>
      </c>
      <c r="B10" s="1163"/>
      <c r="C10" s="281">
        <f>SUM(C9)</f>
        <v>0</v>
      </c>
      <c r="D10" s="281">
        <f t="shared" ref="D10:H10" si="0">SUM(D9)</f>
        <v>0</v>
      </c>
      <c r="E10" s="281">
        <f t="shared" si="0"/>
        <v>0</v>
      </c>
      <c r="F10" s="281">
        <f t="shared" si="0"/>
        <v>0</v>
      </c>
      <c r="G10" s="281">
        <f t="shared" si="0"/>
        <v>0</v>
      </c>
      <c r="H10" s="281">
        <f t="shared" si="0"/>
        <v>0</v>
      </c>
      <c r="J10" s="732">
        <f>'Major Minerals'!C9</f>
        <v>0</v>
      </c>
      <c r="K10" s="732">
        <f>'Major Minerals'!D9</f>
        <v>0</v>
      </c>
      <c r="L10" s="732">
        <f>'Major Minerals'!E9</f>
        <v>0</v>
      </c>
      <c r="M10" s="732">
        <f>'Major Minerals'!F9</f>
        <v>0</v>
      </c>
      <c r="N10" s="732">
        <f>'Major Minerals'!G9</f>
        <v>0</v>
      </c>
      <c r="O10" s="732">
        <f>'Major Minerals'!H9</f>
        <v>0</v>
      </c>
    </row>
    <row r="11" spans="1:15" ht="15.75" customHeight="1" x14ac:dyDescent="0.25">
      <c r="J11" s="130">
        <f>J10-C10</f>
        <v>0</v>
      </c>
      <c r="K11" s="130">
        <f t="shared" ref="K11:O11" si="1">K10-D10</f>
        <v>0</v>
      </c>
      <c r="L11" s="130">
        <f t="shared" si="1"/>
        <v>0</v>
      </c>
      <c r="M11" s="130">
        <f t="shared" si="1"/>
        <v>0</v>
      </c>
      <c r="N11" s="130">
        <f t="shared" si="1"/>
        <v>0</v>
      </c>
      <c r="O11" s="130">
        <f t="shared" si="1"/>
        <v>0</v>
      </c>
    </row>
    <row r="12" spans="1:15" ht="12.75" customHeight="1" x14ac:dyDescent="0.25">
      <c r="A12" s="1164" t="s">
        <v>462</v>
      </c>
      <c r="B12" s="1164"/>
      <c r="C12" s="1164"/>
      <c r="D12" s="1164"/>
      <c r="E12" s="1164"/>
      <c r="F12" s="1164"/>
      <c r="G12" s="1164"/>
      <c r="H12" s="1164"/>
    </row>
    <row r="13" spans="1:15" ht="16.5" customHeight="1" x14ac:dyDescent="0.25">
      <c r="A13" s="143"/>
      <c r="B13" s="143"/>
      <c r="C13" s="144"/>
      <c r="D13" s="145"/>
      <c r="E13" s="143"/>
      <c r="F13" s="143"/>
      <c r="G13" s="143"/>
      <c r="H13" s="143"/>
    </row>
    <row r="14" spans="1:15" x14ac:dyDescent="0.25">
      <c r="A14" s="1155" t="s">
        <v>2</v>
      </c>
      <c r="B14" s="1150" t="s">
        <v>269</v>
      </c>
      <c r="C14" s="676" t="s">
        <v>4</v>
      </c>
      <c r="D14" s="676" t="s">
        <v>5</v>
      </c>
      <c r="E14" s="676" t="s">
        <v>6</v>
      </c>
      <c r="F14" s="676" t="s">
        <v>7</v>
      </c>
      <c r="G14" s="676" t="s">
        <v>8</v>
      </c>
      <c r="H14" s="676" t="s">
        <v>9</v>
      </c>
    </row>
    <row r="15" spans="1:15" x14ac:dyDescent="0.25">
      <c r="A15" s="1156"/>
      <c r="B15" s="1151"/>
      <c r="C15" s="2" t="s">
        <v>10</v>
      </c>
      <c r="D15" s="2" t="s">
        <v>77</v>
      </c>
      <c r="E15" s="2" t="s">
        <v>78</v>
      </c>
      <c r="F15" s="53" t="s">
        <v>79</v>
      </c>
      <c r="G15" s="53" t="s">
        <v>79</v>
      </c>
      <c r="H15" s="2" t="s">
        <v>12</v>
      </c>
    </row>
    <row r="16" spans="1:15" x14ac:dyDescent="0.25">
      <c r="A16" s="181">
        <v>1</v>
      </c>
      <c r="B16" s="19" t="s">
        <v>239</v>
      </c>
      <c r="C16" s="181">
        <f>Distt.Major!C9</f>
        <v>2</v>
      </c>
      <c r="D16" s="181">
        <f>Distt.Major!D9</f>
        <v>9.8000000000000007</v>
      </c>
      <c r="E16" s="181">
        <f>Distt.Major!E9</f>
        <v>0</v>
      </c>
      <c r="F16" s="181">
        <f>Distt.Major!F9</f>
        <v>0</v>
      </c>
      <c r="G16" s="181">
        <f>Distt.Major!G9</f>
        <v>0</v>
      </c>
      <c r="H16" s="181">
        <f>Distt.Major!H9</f>
        <v>0</v>
      </c>
    </row>
    <row r="17" spans="1:15" x14ac:dyDescent="0.25">
      <c r="A17" s="1163" t="s">
        <v>49</v>
      </c>
      <c r="B17" s="1163"/>
      <c r="C17" s="281">
        <f t="shared" ref="C17:H17" si="2">SUM(C15:C16)</f>
        <v>2</v>
      </c>
      <c r="D17" s="282">
        <f t="shared" si="2"/>
        <v>9.8000000000000007</v>
      </c>
      <c r="E17" s="438">
        <f t="shared" si="2"/>
        <v>0</v>
      </c>
      <c r="F17" s="283">
        <f t="shared" si="2"/>
        <v>0</v>
      </c>
      <c r="G17" s="283">
        <f t="shared" si="2"/>
        <v>0</v>
      </c>
      <c r="H17" s="281">
        <f t="shared" si="2"/>
        <v>0</v>
      </c>
      <c r="J17" s="693">
        <f>'Major Minerals'!C24</f>
        <v>2</v>
      </c>
      <c r="K17" s="693">
        <f>'Major Minerals'!D24</f>
        <v>9.8000000000000007</v>
      </c>
      <c r="L17" s="693">
        <f>'Major Minerals'!E24</f>
        <v>0</v>
      </c>
      <c r="M17" s="693">
        <f>'Major Minerals'!F24</f>
        <v>0</v>
      </c>
      <c r="N17" s="693">
        <f>'Major Minerals'!G24</f>
        <v>0</v>
      </c>
      <c r="O17" s="693">
        <f>'Major Minerals'!H24</f>
        <v>0</v>
      </c>
    </row>
    <row r="18" spans="1:15" x14ac:dyDescent="0.25">
      <c r="A18" s="677"/>
      <c r="B18" s="677"/>
      <c r="C18" s="440"/>
      <c r="D18" s="441"/>
      <c r="E18" s="442"/>
      <c r="F18" s="443"/>
      <c r="G18" s="443"/>
      <c r="H18" s="440"/>
      <c r="J18" s="130">
        <f>J17-C17</f>
        <v>0</v>
      </c>
      <c r="K18" s="130">
        <f t="shared" ref="K18:O18" si="3">K17-D17</f>
        <v>0</v>
      </c>
      <c r="L18" s="130">
        <f t="shared" si="3"/>
        <v>0</v>
      </c>
      <c r="M18" s="130">
        <f t="shared" si="3"/>
        <v>0</v>
      </c>
      <c r="N18" s="130">
        <f t="shared" si="3"/>
        <v>0</v>
      </c>
      <c r="O18" s="130">
        <f t="shared" si="3"/>
        <v>0</v>
      </c>
    </row>
    <row r="19" spans="1:15" ht="18.75" x14ac:dyDescent="0.25">
      <c r="A19" s="1154" t="s">
        <v>466</v>
      </c>
      <c r="B19" s="1154"/>
      <c r="C19" s="1154"/>
      <c r="D19" s="1154"/>
      <c r="E19" s="1154"/>
      <c r="F19" s="1154"/>
      <c r="G19" s="1154"/>
      <c r="H19" s="1154"/>
    </row>
    <row r="20" spans="1:15" x14ac:dyDescent="0.25">
      <c r="A20" s="1155" t="s">
        <v>2</v>
      </c>
      <c r="B20" s="1150" t="s">
        <v>269</v>
      </c>
      <c r="C20" s="707" t="s">
        <v>4</v>
      </c>
      <c r="D20" s="707" t="s">
        <v>5</v>
      </c>
      <c r="E20" s="707" t="s">
        <v>6</v>
      </c>
      <c r="F20" s="707" t="s">
        <v>7</v>
      </c>
      <c r="G20" s="707" t="s">
        <v>8</v>
      </c>
      <c r="H20" s="707" t="s">
        <v>9</v>
      </c>
    </row>
    <row r="21" spans="1:15" x14ac:dyDescent="0.25">
      <c r="A21" s="1156"/>
      <c r="B21" s="1151"/>
      <c r="C21" s="2" t="s">
        <v>10</v>
      </c>
      <c r="D21" s="2" t="s">
        <v>77</v>
      </c>
      <c r="E21" s="2" t="s">
        <v>78</v>
      </c>
      <c r="F21" s="53" t="s">
        <v>79</v>
      </c>
      <c r="G21" s="53" t="s">
        <v>79</v>
      </c>
      <c r="H21" s="2" t="s">
        <v>12</v>
      </c>
    </row>
    <row r="22" spans="1:15" x14ac:dyDescent="0.25">
      <c r="A22" s="181">
        <v>1</v>
      </c>
      <c r="B22" s="19" t="s">
        <v>251</v>
      </c>
      <c r="C22" s="273">
        <f>Distt.Major!C90</f>
        <v>1</v>
      </c>
      <c r="D22" s="279">
        <f>Distt.Major!D90</f>
        <v>4.05</v>
      </c>
      <c r="E22" s="273">
        <f>Distt.Major!E90</f>
        <v>0</v>
      </c>
      <c r="F22" s="273">
        <f>Distt.Major!F90</f>
        <v>0</v>
      </c>
      <c r="G22" s="273">
        <f>Distt.Major!G90</f>
        <v>6100</v>
      </c>
      <c r="H22" s="273">
        <f>Distt.Major!H90</f>
        <v>0</v>
      </c>
    </row>
    <row r="23" spans="1:15" x14ac:dyDescent="0.25">
      <c r="A23" s="1152" t="s">
        <v>49</v>
      </c>
      <c r="B23" s="1153"/>
      <c r="C23" s="281">
        <f t="shared" ref="C23:H23" si="4">SUM(C22:C22)</f>
        <v>1</v>
      </c>
      <c r="D23" s="282">
        <f t="shared" si="4"/>
        <v>4.05</v>
      </c>
      <c r="E23" s="283">
        <f t="shared" si="4"/>
        <v>0</v>
      </c>
      <c r="F23" s="283">
        <f t="shared" si="4"/>
        <v>0</v>
      </c>
      <c r="G23" s="283">
        <f t="shared" si="4"/>
        <v>6100</v>
      </c>
      <c r="H23" s="281">
        <f t="shared" si="4"/>
        <v>0</v>
      </c>
      <c r="J23" s="693">
        <f>'Major Minerals'!C37</f>
        <v>1</v>
      </c>
      <c r="K23" s="693">
        <f>'Major Minerals'!D37</f>
        <v>4.05</v>
      </c>
      <c r="L23" s="693">
        <f>'Major Minerals'!E37</f>
        <v>0</v>
      </c>
      <c r="M23" s="693">
        <f>'Major Minerals'!F37</f>
        <v>0</v>
      </c>
      <c r="N23" s="693">
        <f>'Major Minerals'!G37</f>
        <v>6100</v>
      </c>
      <c r="O23" s="693">
        <f>'Major Minerals'!H37</f>
        <v>0</v>
      </c>
    </row>
    <row r="24" spans="1:15" x14ac:dyDescent="0.25">
      <c r="A24" s="677"/>
      <c r="B24" s="677"/>
      <c r="C24" s="440"/>
      <c r="D24" s="441"/>
      <c r="E24" s="442"/>
      <c r="F24" s="443"/>
      <c r="G24" s="443"/>
      <c r="H24" s="440"/>
      <c r="J24" s="130">
        <f>J23-C23</f>
        <v>0</v>
      </c>
      <c r="K24" s="130">
        <f t="shared" ref="K24:O24" si="5">K23-D23</f>
        <v>0</v>
      </c>
      <c r="L24" s="130">
        <f t="shared" si="5"/>
        <v>0</v>
      </c>
      <c r="M24" s="130">
        <f t="shared" si="5"/>
        <v>0</v>
      </c>
      <c r="N24" s="130">
        <f t="shared" si="5"/>
        <v>0</v>
      </c>
      <c r="O24" s="130">
        <f t="shared" si="5"/>
        <v>0</v>
      </c>
    </row>
    <row r="25" spans="1:15" ht="18.75" x14ac:dyDescent="0.25">
      <c r="A25" s="1154" t="s">
        <v>464</v>
      </c>
      <c r="B25" s="1154"/>
      <c r="C25" s="1154"/>
      <c r="D25" s="1154"/>
      <c r="E25" s="1154"/>
      <c r="F25" s="1154"/>
      <c r="G25" s="1154"/>
      <c r="H25" s="1154"/>
    </row>
    <row r="26" spans="1:15" x14ac:dyDescent="0.25">
      <c r="A26" s="1155" t="s">
        <v>2</v>
      </c>
      <c r="B26" s="1150" t="s">
        <v>269</v>
      </c>
      <c r="C26" s="676" t="s">
        <v>4</v>
      </c>
      <c r="D26" s="676" t="s">
        <v>5</v>
      </c>
      <c r="E26" s="676" t="s">
        <v>6</v>
      </c>
      <c r="F26" s="676" t="s">
        <v>7</v>
      </c>
      <c r="G26" s="676" t="s">
        <v>8</v>
      </c>
      <c r="H26" s="676" t="s">
        <v>9</v>
      </c>
    </row>
    <row r="27" spans="1:15" x14ac:dyDescent="0.25">
      <c r="A27" s="1156"/>
      <c r="B27" s="1151"/>
      <c r="C27" s="2" t="s">
        <v>10</v>
      </c>
      <c r="D27" s="2" t="s">
        <v>77</v>
      </c>
      <c r="E27" s="2" t="s">
        <v>78</v>
      </c>
      <c r="F27" s="53" t="s">
        <v>79</v>
      </c>
      <c r="G27" s="53" t="s">
        <v>79</v>
      </c>
      <c r="H27" s="2" t="s">
        <v>12</v>
      </c>
    </row>
    <row r="28" spans="1:15" x14ac:dyDescent="0.25">
      <c r="A28" s="181">
        <v>1</v>
      </c>
      <c r="B28" s="19" t="s">
        <v>239</v>
      </c>
      <c r="C28" s="223">
        <f>Distt.Major!C10</f>
        <v>0</v>
      </c>
      <c r="D28" s="223">
        <f>Distt.Major!D10</f>
        <v>0</v>
      </c>
      <c r="E28" s="223">
        <f>Distt.Major!E10</f>
        <v>0</v>
      </c>
      <c r="F28" s="223">
        <f>Distt.Major!F10</f>
        <v>0</v>
      </c>
      <c r="G28" s="223">
        <f>Distt.Major!G10</f>
        <v>0</v>
      </c>
      <c r="H28" s="223">
        <f>Distt.Major!H10</f>
        <v>0</v>
      </c>
    </row>
    <row r="29" spans="1:15" x14ac:dyDescent="0.25">
      <c r="A29" s="1163" t="s">
        <v>49</v>
      </c>
      <c r="B29" s="1163"/>
      <c r="C29" s="281">
        <f t="shared" ref="C29:H29" si="6">SUM(C28:C28)</f>
        <v>0</v>
      </c>
      <c r="D29" s="282">
        <f t="shared" si="6"/>
        <v>0</v>
      </c>
      <c r="E29" s="283">
        <f t="shared" si="6"/>
        <v>0</v>
      </c>
      <c r="F29" s="283">
        <f t="shared" si="6"/>
        <v>0</v>
      </c>
      <c r="G29" s="283">
        <f t="shared" si="6"/>
        <v>0</v>
      </c>
      <c r="H29" s="281">
        <f t="shared" si="6"/>
        <v>0</v>
      </c>
      <c r="J29" s="693">
        <f>'Major Minerals'!C43</f>
        <v>0</v>
      </c>
      <c r="K29" s="693">
        <f>'Major Minerals'!D43</f>
        <v>0</v>
      </c>
      <c r="L29" s="693">
        <f>'Major Minerals'!E43</f>
        <v>0</v>
      </c>
      <c r="M29" s="693">
        <f>'Major Minerals'!F43</f>
        <v>0</v>
      </c>
      <c r="N29" s="693">
        <f>'Major Minerals'!G43</f>
        <v>0</v>
      </c>
      <c r="O29" s="693">
        <f>'Major Minerals'!H43</f>
        <v>0</v>
      </c>
    </row>
    <row r="30" spans="1:15" x14ac:dyDescent="0.25">
      <c r="J30" s="130">
        <f>C29-J29</f>
        <v>0</v>
      </c>
      <c r="K30" s="130">
        <f t="shared" ref="K30:O30" si="7">D29-K29</f>
        <v>0</v>
      </c>
      <c r="L30" s="130">
        <f t="shared" si="7"/>
        <v>0</v>
      </c>
      <c r="M30" s="130">
        <f t="shared" si="7"/>
        <v>0</v>
      </c>
      <c r="N30" s="130">
        <f t="shared" si="7"/>
        <v>0</v>
      </c>
      <c r="O30" s="130">
        <f t="shared" si="7"/>
        <v>0</v>
      </c>
    </row>
    <row r="32" spans="1:15" ht="18.75" x14ac:dyDescent="0.3">
      <c r="A32" s="1335" t="s">
        <v>395</v>
      </c>
      <c r="B32" s="1335"/>
      <c r="C32" s="1335"/>
      <c r="D32" s="1335"/>
      <c r="E32" s="1335"/>
      <c r="F32" s="1335"/>
      <c r="G32" s="1335"/>
      <c r="H32" s="1335"/>
    </row>
    <row r="33" spans="1:15" s="425" customFormat="1" ht="17.100000000000001" customHeight="1" x14ac:dyDescent="0.25">
      <c r="A33" s="1155" t="s">
        <v>2</v>
      </c>
      <c r="B33" s="1150" t="s">
        <v>269</v>
      </c>
      <c r="C33" s="270" t="s">
        <v>4</v>
      </c>
      <c r="D33" s="270" t="s">
        <v>5</v>
      </c>
      <c r="E33" s="270" t="s">
        <v>6</v>
      </c>
      <c r="F33" s="270" t="s">
        <v>7</v>
      </c>
      <c r="G33" s="270" t="s">
        <v>8</v>
      </c>
      <c r="H33" s="270" t="s">
        <v>9</v>
      </c>
    </row>
    <row r="34" spans="1:15" s="425" customFormat="1" ht="17.100000000000001" customHeight="1" x14ac:dyDescent="0.25">
      <c r="A34" s="1156"/>
      <c r="B34" s="1151"/>
      <c r="C34" s="2" t="s">
        <v>10</v>
      </c>
      <c r="D34" s="2" t="s">
        <v>77</v>
      </c>
      <c r="E34" s="2" t="s">
        <v>78</v>
      </c>
      <c r="F34" s="53" t="s">
        <v>79</v>
      </c>
      <c r="G34" s="53" t="s">
        <v>79</v>
      </c>
      <c r="H34" s="2" t="s">
        <v>12</v>
      </c>
    </row>
    <row r="35" spans="1:15" s="425" customFormat="1" ht="17.100000000000001" customHeight="1" x14ac:dyDescent="0.25">
      <c r="A35" s="181">
        <v>1</v>
      </c>
      <c r="B35" s="19" t="s">
        <v>266</v>
      </c>
      <c r="C35" s="181">
        <f>Distt.Major!C188</f>
        <v>1</v>
      </c>
      <c r="D35" s="181">
        <f>Distt.Major!D188</f>
        <v>123.2</v>
      </c>
      <c r="E35" s="181">
        <f>Distt.Major!E188</f>
        <v>0</v>
      </c>
      <c r="F35" s="181">
        <f>Distt.Major!F188</f>
        <v>0</v>
      </c>
      <c r="G35" s="181">
        <f>Distt.Major!G188</f>
        <v>123200</v>
      </c>
      <c r="H35" s="181">
        <f>Distt.Major!H188</f>
        <v>1</v>
      </c>
    </row>
    <row r="36" spans="1:15" s="425" customFormat="1" ht="17.100000000000001" customHeight="1" x14ac:dyDescent="0.25">
      <c r="A36" s="1163" t="s">
        <v>49</v>
      </c>
      <c r="B36" s="1163"/>
      <c r="C36" s="281">
        <f t="shared" ref="C36:H36" si="8">SUM(C34:C35)</f>
        <v>1</v>
      </c>
      <c r="D36" s="282">
        <f t="shared" si="8"/>
        <v>123.2</v>
      </c>
      <c r="E36" s="438">
        <f t="shared" si="8"/>
        <v>0</v>
      </c>
      <c r="F36" s="283">
        <f t="shared" si="8"/>
        <v>0</v>
      </c>
      <c r="G36" s="283">
        <f t="shared" si="8"/>
        <v>123200</v>
      </c>
      <c r="H36" s="281">
        <f t="shared" si="8"/>
        <v>1</v>
      </c>
      <c r="J36" s="691">
        <f>'Major Minerals'!C31</f>
        <v>1</v>
      </c>
      <c r="K36" s="691">
        <f>'Major Minerals'!D31</f>
        <v>123.2</v>
      </c>
      <c r="L36" s="691">
        <f>'Major Minerals'!E31</f>
        <v>0</v>
      </c>
      <c r="M36" s="691">
        <f>'Major Minerals'!F31</f>
        <v>0</v>
      </c>
      <c r="N36" s="691">
        <f>'Major Minerals'!G31</f>
        <v>123200</v>
      </c>
      <c r="O36" s="691">
        <f>'Major Minerals'!H31</f>
        <v>1</v>
      </c>
    </row>
    <row r="37" spans="1:15" s="425" customFormat="1" ht="17.100000000000001" customHeight="1" x14ac:dyDescent="0.25">
      <c r="J37" s="425">
        <f>J36-C36</f>
        <v>0</v>
      </c>
      <c r="K37" s="425">
        <f t="shared" ref="K37:O37" si="9">K36-D36</f>
        <v>0</v>
      </c>
      <c r="L37" s="425">
        <f t="shared" si="9"/>
        <v>0</v>
      </c>
      <c r="M37" s="425">
        <f t="shared" si="9"/>
        <v>0</v>
      </c>
      <c r="N37" s="425">
        <f t="shared" si="9"/>
        <v>0</v>
      </c>
      <c r="O37" s="425">
        <f t="shared" si="9"/>
        <v>0</v>
      </c>
    </row>
    <row r="38" spans="1:15" s="425" customFormat="1" ht="17.100000000000001" customHeight="1" x14ac:dyDescent="0.25">
      <c r="A38" s="1154" t="s">
        <v>14</v>
      </c>
      <c r="B38" s="1154"/>
      <c r="C38" s="1154"/>
      <c r="D38" s="1154"/>
      <c r="E38" s="1154"/>
      <c r="F38" s="1154"/>
      <c r="G38" s="1154"/>
      <c r="H38" s="1154"/>
    </row>
    <row r="39" spans="1:15" s="425" customFormat="1" ht="17.100000000000001" customHeight="1" x14ac:dyDescent="0.25">
      <c r="A39" s="1155" t="s">
        <v>2</v>
      </c>
      <c r="B39" s="1150" t="s">
        <v>269</v>
      </c>
      <c r="C39" s="270" t="s">
        <v>4</v>
      </c>
      <c r="D39" s="270" t="s">
        <v>5</v>
      </c>
      <c r="E39" s="270" t="s">
        <v>6</v>
      </c>
      <c r="F39" s="270" t="s">
        <v>7</v>
      </c>
      <c r="G39" s="270" t="s">
        <v>8</v>
      </c>
      <c r="H39" s="270" t="s">
        <v>9</v>
      </c>
    </row>
    <row r="40" spans="1:15" s="425" customFormat="1" ht="17.100000000000001" customHeight="1" x14ac:dyDescent="0.25">
      <c r="A40" s="1156"/>
      <c r="B40" s="1151"/>
      <c r="C40" s="2" t="s">
        <v>10</v>
      </c>
      <c r="D40" s="2" t="s">
        <v>77</v>
      </c>
      <c r="E40" s="2" t="s">
        <v>78</v>
      </c>
      <c r="F40" s="53" t="s">
        <v>79</v>
      </c>
      <c r="G40" s="53" t="s">
        <v>79</v>
      </c>
      <c r="H40" s="2" t="s">
        <v>12</v>
      </c>
    </row>
    <row r="41" spans="1:15" s="425" customFormat="1" ht="17.100000000000001" customHeight="1" x14ac:dyDescent="0.25">
      <c r="A41" s="181">
        <v>1</v>
      </c>
      <c r="B41" s="19" t="s">
        <v>244</v>
      </c>
      <c r="C41" s="302">
        <f>Distt.Major!C51</f>
        <v>0</v>
      </c>
      <c r="D41" s="302">
        <f>Distt.Major!D51</f>
        <v>0</v>
      </c>
      <c r="E41" s="302">
        <f>Distt.Major!E51</f>
        <v>0</v>
      </c>
      <c r="F41" s="302">
        <f>Distt.Major!F51</f>
        <v>0</v>
      </c>
      <c r="G41" s="302">
        <f>Distt.Major!G51</f>
        <v>0</v>
      </c>
      <c r="H41" s="302">
        <f>Distt.Major!H51</f>
        <v>0</v>
      </c>
    </row>
    <row r="42" spans="1:15" s="425" customFormat="1" ht="17.100000000000001" customHeight="1" x14ac:dyDescent="0.25">
      <c r="A42" s="181">
        <v>2</v>
      </c>
      <c r="B42" s="19" t="s">
        <v>407</v>
      </c>
      <c r="C42" s="302">
        <f>Distt.Major!C154</f>
        <v>0</v>
      </c>
      <c r="D42" s="302">
        <f>Distt.Major!D154</f>
        <v>0</v>
      </c>
      <c r="E42" s="302">
        <f>Distt.Major!E154</f>
        <v>0</v>
      </c>
      <c r="F42" s="302">
        <f>Distt.Major!F154</f>
        <v>0</v>
      </c>
      <c r="G42" s="302">
        <f>Distt.Major!G154</f>
        <v>0</v>
      </c>
      <c r="H42" s="302">
        <f>Distt.Major!H154</f>
        <v>0</v>
      </c>
    </row>
    <row r="43" spans="1:15" s="425" customFormat="1" ht="17.100000000000001" customHeight="1" x14ac:dyDescent="0.25">
      <c r="A43" s="181">
        <v>3</v>
      </c>
      <c r="B43" s="19" t="s">
        <v>266</v>
      </c>
      <c r="C43" s="181">
        <f>Distt.Major!C189</f>
        <v>0</v>
      </c>
      <c r="D43" s="181">
        <f>Distt.Major!D189</f>
        <v>0</v>
      </c>
      <c r="E43" s="181">
        <f>Distt.Major!E189</f>
        <v>0</v>
      </c>
      <c r="F43" s="181">
        <f>Distt.Major!F189</f>
        <v>0</v>
      </c>
      <c r="G43" s="181">
        <f>Distt.Major!G189</f>
        <v>0</v>
      </c>
      <c r="H43" s="181">
        <f>Distt.Major!H189</f>
        <v>0</v>
      </c>
    </row>
    <row r="44" spans="1:15" s="425" customFormat="1" ht="17.100000000000001" customHeight="1" x14ac:dyDescent="0.25">
      <c r="A44" s="1152" t="s">
        <v>49</v>
      </c>
      <c r="B44" s="1153"/>
      <c r="C44" s="281">
        <f t="shared" ref="C44:H44" si="10">SUM(C41:C43)</f>
        <v>0</v>
      </c>
      <c r="D44" s="282">
        <f t="shared" si="10"/>
        <v>0</v>
      </c>
      <c r="E44" s="438">
        <f t="shared" si="10"/>
        <v>0</v>
      </c>
      <c r="F44" s="283">
        <f t="shared" si="10"/>
        <v>0</v>
      </c>
      <c r="G44" s="283">
        <f t="shared" si="10"/>
        <v>0</v>
      </c>
      <c r="H44" s="281">
        <f t="shared" si="10"/>
        <v>0</v>
      </c>
      <c r="J44" s="691">
        <f>'Major Minerals'!C17</f>
        <v>0</v>
      </c>
      <c r="K44" s="691">
        <f>'Major Minerals'!D17</f>
        <v>0</v>
      </c>
      <c r="L44" s="691">
        <f>'Major Minerals'!E17</f>
        <v>0</v>
      </c>
      <c r="M44" s="691">
        <f>'Major Minerals'!F17</f>
        <v>0</v>
      </c>
      <c r="N44" s="691">
        <f>'Major Minerals'!G17</f>
        <v>0</v>
      </c>
      <c r="O44" s="691">
        <f>'Major Minerals'!H17</f>
        <v>0</v>
      </c>
    </row>
    <row r="45" spans="1:15" s="425" customFormat="1" ht="17.100000000000001" customHeight="1" x14ac:dyDescent="0.25">
      <c r="A45" s="143"/>
      <c r="B45" s="143"/>
      <c r="C45" s="144"/>
      <c r="D45" s="145"/>
      <c r="E45" s="143"/>
      <c r="F45" s="143"/>
      <c r="G45" s="143"/>
      <c r="H45" s="143"/>
      <c r="J45" s="425">
        <f>J44-C44</f>
        <v>0</v>
      </c>
      <c r="K45" s="425">
        <f t="shared" ref="K45:O45" si="11">K44-D44</f>
        <v>0</v>
      </c>
      <c r="L45" s="425">
        <f t="shared" si="11"/>
        <v>0</v>
      </c>
      <c r="M45" s="425">
        <f t="shared" si="11"/>
        <v>0</v>
      </c>
      <c r="N45" s="425">
        <f t="shared" si="11"/>
        <v>0</v>
      </c>
      <c r="O45" s="425">
        <f t="shared" si="11"/>
        <v>0</v>
      </c>
    </row>
    <row r="46" spans="1:15" s="425" customFormat="1" ht="17.100000000000001" customHeight="1" x14ac:dyDescent="0.25">
      <c r="A46" s="1154" t="s">
        <v>15</v>
      </c>
      <c r="B46" s="1154"/>
      <c r="C46" s="1154"/>
      <c r="D46" s="1154"/>
      <c r="E46" s="1154"/>
      <c r="F46" s="1154"/>
      <c r="G46" s="1154"/>
      <c r="H46" s="1154"/>
    </row>
    <row r="47" spans="1:15" s="425" customFormat="1" ht="17.100000000000001" customHeight="1" x14ac:dyDescent="0.25">
      <c r="A47" s="1155" t="s">
        <v>2</v>
      </c>
      <c r="B47" s="1150" t="s">
        <v>269</v>
      </c>
      <c r="C47" s="270" t="s">
        <v>4</v>
      </c>
      <c r="D47" s="270" t="s">
        <v>5</v>
      </c>
      <c r="E47" s="270" t="s">
        <v>6</v>
      </c>
      <c r="F47" s="270" t="s">
        <v>7</v>
      </c>
      <c r="G47" s="270" t="s">
        <v>8</v>
      </c>
      <c r="H47" s="270" t="s">
        <v>9</v>
      </c>
    </row>
    <row r="48" spans="1:15" s="425" customFormat="1" ht="17.100000000000001" customHeight="1" x14ac:dyDescent="0.25">
      <c r="A48" s="1156"/>
      <c r="B48" s="1151"/>
      <c r="C48" s="2" t="s">
        <v>10</v>
      </c>
      <c r="D48" s="2" t="s">
        <v>77</v>
      </c>
      <c r="E48" s="2" t="s">
        <v>78</v>
      </c>
      <c r="F48" s="53" t="s">
        <v>79</v>
      </c>
      <c r="G48" s="53" t="s">
        <v>79</v>
      </c>
      <c r="H48" s="2" t="s">
        <v>12</v>
      </c>
    </row>
    <row r="49" spans="1:15" s="425" customFormat="1" ht="17.100000000000001" customHeight="1" x14ac:dyDescent="0.25">
      <c r="A49" s="181">
        <v>1</v>
      </c>
      <c r="B49" s="234" t="s">
        <v>255</v>
      </c>
      <c r="C49" s="223">
        <f>Distt.Major!C113</f>
        <v>3</v>
      </c>
      <c r="D49" s="223">
        <f>Distt.Major!D113</f>
        <v>706.75</v>
      </c>
      <c r="E49" s="223">
        <f>Distt.Major!E113</f>
        <v>1107920</v>
      </c>
      <c r="F49" s="223">
        <f>Distt.Major!F113</f>
        <v>276980000</v>
      </c>
      <c r="G49" s="223">
        <f>Distt.Major!G113</f>
        <v>392419000</v>
      </c>
      <c r="H49" s="223">
        <f>Distt.Major!H113</f>
        <v>1760</v>
      </c>
    </row>
    <row r="50" spans="1:15" s="425" customFormat="1" ht="17.100000000000001" customHeight="1" x14ac:dyDescent="0.25">
      <c r="A50" s="670">
        <v>2</v>
      </c>
      <c r="B50" s="478" t="s">
        <v>654</v>
      </c>
      <c r="C50" s="223">
        <f>Distt.Major!C170</f>
        <v>1</v>
      </c>
      <c r="D50" s="223">
        <f>Distt.Major!D170</f>
        <v>63</v>
      </c>
      <c r="E50" s="223">
        <f>Distt.Major!E170</f>
        <v>0</v>
      </c>
      <c r="F50" s="223">
        <f>Distt.Major!F170</f>
        <v>0</v>
      </c>
      <c r="G50" s="223">
        <f>Distt.Major!G170</f>
        <v>591773</v>
      </c>
      <c r="H50" s="223">
        <f>Distt.Major!H170</f>
        <v>0</v>
      </c>
    </row>
    <row r="51" spans="1:15" s="425" customFormat="1" ht="17.100000000000001" customHeight="1" x14ac:dyDescent="0.25">
      <c r="A51" s="1152" t="s">
        <v>49</v>
      </c>
      <c r="B51" s="1153"/>
      <c r="C51" s="281">
        <f>SUM(C49:C50)</f>
        <v>4</v>
      </c>
      <c r="D51" s="281">
        <f t="shared" ref="D51:H51" si="12">SUM(D49:D50)</f>
        <v>769.75</v>
      </c>
      <c r="E51" s="281">
        <f t="shared" si="12"/>
        <v>1107920</v>
      </c>
      <c r="F51" s="281">
        <f t="shared" si="12"/>
        <v>276980000</v>
      </c>
      <c r="G51" s="281">
        <f t="shared" si="12"/>
        <v>393010773</v>
      </c>
      <c r="H51" s="281">
        <f t="shared" si="12"/>
        <v>1760</v>
      </c>
      <c r="J51" s="582">
        <f>'Major Minerals'!C50</f>
        <v>4</v>
      </c>
      <c r="K51" s="582">
        <f>'Major Minerals'!D50</f>
        <v>769.75</v>
      </c>
      <c r="L51" s="582">
        <f>'Major Minerals'!E50</f>
        <v>1107920</v>
      </c>
      <c r="M51" s="582">
        <f>'Major Minerals'!F50</f>
        <v>276980000</v>
      </c>
      <c r="N51" s="582">
        <f>'Major Minerals'!G50</f>
        <v>393010773</v>
      </c>
      <c r="O51" s="582">
        <f>'Major Minerals'!H50</f>
        <v>1760</v>
      </c>
    </row>
    <row r="52" spans="1:15" s="425" customFormat="1" ht="17.100000000000001" customHeight="1" x14ac:dyDescent="0.25">
      <c r="A52" s="143"/>
      <c r="B52" s="143"/>
      <c r="C52" s="144"/>
      <c r="D52" s="145"/>
      <c r="E52" s="143"/>
      <c r="F52" s="143"/>
      <c r="G52" s="143"/>
      <c r="H52" s="143"/>
      <c r="J52" s="426">
        <f>C51-J51</f>
        <v>0</v>
      </c>
      <c r="K52" s="426">
        <f t="shared" ref="K52:O52" si="13">D51-K51</f>
        <v>0</v>
      </c>
      <c r="L52" s="426">
        <f t="shared" si="13"/>
        <v>0</v>
      </c>
      <c r="M52" s="426">
        <f t="shared" si="13"/>
        <v>0</v>
      </c>
      <c r="N52" s="426">
        <f t="shared" si="13"/>
        <v>0</v>
      </c>
      <c r="O52" s="426">
        <f t="shared" si="13"/>
        <v>0</v>
      </c>
    </row>
    <row r="53" spans="1:15" s="425" customFormat="1" ht="17.100000000000001" customHeight="1" x14ac:dyDescent="0.25">
      <c r="A53" s="1154" t="s">
        <v>84</v>
      </c>
      <c r="B53" s="1154"/>
      <c r="C53" s="1154"/>
      <c r="D53" s="1154"/>
      <c r="E53" s="1154"/>
      <c r="F53" s="1154"/>
      <c r="G53" s="1154"/>
      <c r="H53" s="1154"/>
    </row>
    <row r="54" spans="1:15" s="425" customFormat="1" ht="17.100000000000001" customHeight="1" x14ac:dyDescent="0.25">
      <c r="A54" s="1155" t="s">
        <v>2</v>
      </c>
      <c r="B54" s="1150" t="s">
        <v>269</v>
      </c>
      <c r="C54" s="270" t="s">
        <v>4</v>
      </c>
      <c r="D54" s="270" t="s">
        <v>5</v>
      </c>
      <c r="E54" s="270" t="s">
        <v>6</v>
      </c>
      <c r="F54" s="270" t="s">
        <v>7</v>
      </c>
      <c r="G54" s="270" t="s">
        <v>8</v>
      </c>
      <c r="H54" s="270" t="s">
        <v>9</v>
      </c>
    </row>
    <row r="55" spans="1:15" s="425" customFormat="1" ht="17.100000000000001" customHeight="1" x14ac:dyDescent="0.25">
      <c r="A55" s="1156"/>
      <c r="B55" s="1151"/>
      <c r="C55" s="2" t="s">
        <v>10</v>
      </c>
      <c r="D55" s="2" t="s">
        <v>77</v>
      </c>
      <c r="E55" s="2" t="s">
        <v>78</v>
      </c>
      <c r="F55" s="53" t="s">
        <v>79</v>
      </c>
      <c r="G55" s="53" t="s">
        <v>79</v>
      </c>
      <c r="H55" s="2" t="s">
        <v>12</v>
      </c>
    </row>
    <row r="56" spans="1:15" s="425" customFormat="1" ht="17.100000000000001" customHeight="1" x14ac:dyDescent="0.25">
      <c r="A56" s="181">
        <v>1</v>
      </c>
      <c r="B56" s="234" t="s">
        <v>240</v>
      </c>
      <c r="C56" s="181">
        <f>Distt.Major!C22</f>
        <v>0</v>
      </c>
      <c r="D56" s="181">
        <f>Distt.Major!D22</f>
        <v>0</v>
      </c>
      <c r="E56" s="181">
        <f>Distt.Major!E22</f>
        <v>0</v>
      </c>
      <c r="F56" s="181">
        <f>Distt.Major!F22</f>
        <v>0</v>
      </c>
      <c r="G56" s="181">
        <f>Distt.Major!G22</f>
        <v>0</v>
      </c>
      <c r="H56" s="181">
        <f>Distt.Major!H22</f>
        <v>0</v>
      </c>
    </row>
    <row r="57" spans="1:15" s="425" customFormat="1" ht="17.100000000000001" customHeight="1" x14ac:dyDescent="0.25">
      <c r="A57" s="181">
        <v>2</v>
      </c>
      <c r="B57" s="234" t="s">
        <v>244</v>
      </c>
      <c r="C57" s="181">
        <f>Distt.Major!C53</f>
        <v>2</v>
      </c>
      <c r="D57" s="181">
        <f>Distt.Major!D53</f>
        <v>1989.885</v>
      </c>
      <c r="E57" s="181">
        <f>Distt.Major!E53</f>
        <v>5552267</v>
      </c>
      <c r="F57" s="181">
        <f>Distt.Major!F53</f>
        <v>26095654900</v>
      </c>
      <c r="G57" s="181">
        <f>Distt.Major!G53</f>
        <v>757959540</v>
      </c>
      <c r="H57" s="181">
        <f>Distt.Major!H53</f>
        <v>1100</v>
      </c>
    </row>
    <row r="58" spans="1:15" s="425" customFormat="1" ht="17.100000000000001" customHeight="1" x14ac:dyDescent="0.25">
      <c r="A58" s="181">
        <v>3</v>
      </c>
      <c r="B58" s="234" t="s">
        <v>251</v>
      </c>
      <c r="C58" s="181">
        <f>Distt.Major!C91</f>
        <v>4</v>
      </c>
      <c r="D58" s="181">
        <f>Distt.Major!D91</f>
        <v>143.24</v>
      </c>
      <c r="E58" s="181">
        <f>Distt.Major!E91</f>
        <v>15068.08</v>
      </c>
      <c r="F58" s="181">
        <f>Distt.Major!F91</f>
        <v>1062930</v>
      </c>
      <c r="G58" s="181">
        <f>Distt.Major!G91</f>
        <v>244913.1</v>
      </c>
      <c r="H58" s="181">
        <f>Distt.Major!H91</f>
        <v>27</v>
      </c>
    </row>
    <row r="59" spans="1:15" s="425" customFormat="1" ht="17.100000000000001" customHeight="1" x14ac:dyDescent="0.25">
      <c r="A59" s="181">
        <v>4</v>
      </c>
      <c r="B59" s="234" t="s">
        <v>263</v>
      </c>
      <c r="C59" s="181">
        <f>Distt.Major!C162</f>
        <v>3</v>
      </c>
      <c r="D59" s="181">
        <f>Distt.Major!D162</f>
        <v>229.03</v>
      </c>
      <c r="E59" s="181">
        <f>Distt.Major!E162</f>
        <v>27180.01</v>
      </c>
      <c r="F59" s="181">
        <f>Distt.Major!F162</f>
        <v>0</v>
      </c>
      <c r="G59" s="181">
        <f>Distt.Major!G162</f>
        <v>8630247</v>
      </c>
      <c r="H59" s="181">
        <f>Distt.Major!H162</f>
        <v>0</v>
      </c>
    </row>
    <row r="60" spans="1:15" s="425" customFormat="1" ht="17.100000000000001" customHeight="1" x14ac:dyDescent="0.25">
      <c r="A60" s="181">
        <v>5</v>
      </c>
      <c r="B60" s="19" t="s">
        <v>255</v>
      </c>
      <c r="C60" s="223">
        <f>Distt.Major!C115</f>
        <v>6</v>
      </c>
      <c r="D60" s="223">
        <f>Distt.Major!D115</f>
        <v>86.47</v>
      </c>
      <c r="E60" s="223">
        <f>Distt.Major!E115</f>
        <v>28996</v>
      </c>
      <c r="F60" s="223">
        <f>Distt.Major!F115</f>
        <v>8263860</v>
      </c>
      <c r="G60" s="223">
        <f>Distt.Major!G115</f>
        <v>1331000</v>
      </c>
      <c r="H60" s="223">
        <f>Distt.Major!H115</f>
        <v>18</v>
      </c>
    </row>
    <row r="61" spans="1:15" s="425" customFormat="1" ht="17.100000000000001" customHeight="1" x14ac:dyDescent="0.25">
      <c r="A61" s="1152" t="s">
        <v>49</v>
      </c>
      <c r="B61" s="1153"/>
      <c r="C61" s="281">
        <f t="shared" ref="C61:H61" si="14">SUM(C56:C60)</f>
        <v>15</v>
      </c>
      <c r="D61" s="282">
        <f t="shared" si="14"/>
        <v>2448.625</v>
      </c>
      <c r="E61" s="283">
        <f t="shared" si="14"/>
        <v>5623511.0899999999</v>
      </c>
      <c r="F61" s="283">
        <f t="shared" si="14"/>
        <v>26104981690</v>
      </c>
      <c r="G61" s="283">
        <f t="shared" si="14"/>
        <v>768165700.10000002</v>
      </c>
      <c r="H61" s="281">
        <f t="shared" si="14"/>
        <v>1145</v>
      </c>
      <c r="J61" s="582">
        <f>'Major Minerals'!C61</f>
        <v>15</v>
      </c>
      <c r="K61" s="582">
        <f>'Major Minerals'!D61</f>
        <v>2448.625</v>
      </c>
      <c r="L61" s="582">
        <f>'Major Minerals'!E61</f>
        <v>5623511.0899999999</v>
      </c>
      <c r="M61" s="582">
        <f>'Major Minerals'!F61</f>
        <v>26104981690</v>
      </c>
      <c r="N61" s="582">
        <f>'Major Minerals'!G61</f>
        <v>768165700.10000002</v>
      </c>
      <c r="O61" s="582">
        <f>'Major Minerals'!H61</f>
        <v>1145</v>
      </c>
    </row>
    <row r="62" spans="1:15" s="425" customFormat="1" ht="17.100000000000001" customHeight="1" x14ac:dyDescent="0.25">
      <c r="A62" s="444"/>
      <c r="B62" s="445"/>
      <c r="C62" s="446"/>
      <c r="D62" s="447"/>
      <c r="E62" s="448"/>
      <c r="F62" s="448"/>
      <c r="G62" s="448"/>
      <c r="H62" s="446"/>
      <c r="J62" s="426">
        <f>C61-J61</f>
        <v>0</v>
      </c>
      <c r="K62" s="426">
        <f t="shared" ref="K62:O62" si="15">D61-K61</f>
        <v>0</v>
      </c>
      <c r="L62" s="426">
        <f t="shared" si="15"/>
        <v>0</v>
      </c>
      <c r="M62" s="426">
        <f t="shared" si="15"/>
        <v>0</v>
      </c>
      <c r="N62" s="426">
        <f t="shared" si="15"/>
        <v>0</v>
      </c>
      <c r="O62" s="426">
        <f t="shared" si="15"/>
        <v>0</v>
      </c>
    </row>
    <row r="63" spans="1:15" s="425" customFormat="1" ht="17.100000000000001" customHeight="1" x14ac:dyDescent="0.25">
      <c r="A63" s="1154" t="s">
        <v>380</v>
      </c>
      <c r="B63" s="1154"/>
      <c r="C63" s="1154"/>
      <c r="D63" s="1154"/>
      <c r="E63" s="1154"/>
      <c r="F63" s="1154"/>
      <c r="G63" s="1154"/>
      <c r="H63" s="1154"/>
      <c r="J63" s="692"/>
    </row>
    <row r="64" spans="1:15" s="425" customFormat="1" ht="17.100000000000001" customHeight="1" x14ac:dyDescent="0.25">
      <c r="A64" s="1155" t="s">
        <v>2</v>
      </c>
      <c r="B64" s="1150" t="s">
        <v>269</v>
      </c>
      <c r="C64" s="270" t="s">
        <v>4</v>
      </c>
      <c r="D64" s="270" t="s">
        <v>5</v>
      </c>
      <c r="E64" s="270" t="s">
        <v>6</v>
      </c>
      <c r="F64" s="270" t="s">
        <v>7</v>
      </c>
      <c r="G64" s="270" t="s">
        <v>8</v>
      </c>
      <c r="H64" s="270" t="s">
        <v>9</v>
      </c>
    </row>
    <row r="65" spans="1:15" s="425" customFormat="1" ht="17.100000000000001" customHeight="1" x14ac:dyDescent="0.25">
      <c r="A65" s="1156"/>
      <c r="B65" s="1151"/>
      <c r="C65" s="2" t="s">
        <v>10</v>
      </c>
      <c r="D65" s="2" t="s">
        <v>77</v>
      </c>
      <c r="E65" s="2" t="s">
        <v>78</v>
      </c>
      <c r="F65" s="53" t="s">
        <v>79</v>
      </c>
      <c r="G65" s="53" t="s">
        <v>79</v>
      </c>
      <c r="H65" s="2" t="s">
        <v>12</v>
      </c>
    </row>
    <row r="66" spans="1:15" s="425" customFormat="1" ht="17.100000000000001" customHeight="1" x14ac:dyDescent="0.25">
      <c r="A66" s="181">
        <v>1</v>
      </c>
      <c r="B66" s="234" t="s">
        <v>239</v>
      </c>
      <c r="C66" s="64">
        <f>Distt.Major!C12</f>
        <v>1</v>
      </c>
      <c r="D66" s="64">
        <f>Distt.Major!D12</f>
        <v>480.45</v>
      </c>
      <c r="E66" s="64">
        <f>Distt.Major!E12</f>
        <v>657185</v>
      </c>
      <c r="F66" s="64">
        <f>Distt.Major!F12</f>
        <v>10514960000</v>
      </c>
      <c r="G66" s="64">
        <f>Distt.Major!G12</f>
        <v>959469632</v>
      </c>
      <c r="H66" s="64">
        <f>Distt.Major!H12</f>
        <v>380</v>
      </c>
    </row>
    <row r="67" spans="1:15" s="425" customFormat="1" ht="17.100000000000001" customHeight="1" x14ac:dyDescent="0.25">
      <c r="A67" s="181">
        <v>2</v>
      </c>
      <c r="B67" s="234" t="s">
        <v>244</v>
      </c>
      <c r="C67" s="158">
        <f>Distt.Major!C47</f>
        <v>1</v>
      </c>
      <c r="D67" s="158">
        <f>Distt.Major!D47</f>
        <v>1200</v>
      </c>
      <c r="E67" s="158">
        <f>Distt.Major!E47</f>
        <v>4795129</v>
      </c>
      <c r="F67" s="158">
        <f>Distt.Major!F47</f>
        <v>16782951500</v>
      </c>
      <c r="G67" s="158">
        <f>Distt.Major!G47</f>
        <v>14286952039</v>
      </c>
      <c r="H67" s="158">
        <f>Distt.Major!H47</f>
        <v>3600</v>
      </c>
    </row>
    <row r="68" spans="1:15" s="425" customFormat="1" ht="17.100000000000001" customHeight="1" x14ac:dyDescent="0.25">
      <c r="A68" s="181">
        <v>3</v>
      </c>
      <c r="B68" s="234" t="s">
        <v>274</v>
      </c>
      <c r="C68" s="148">
        <f>Distt.Major!C150</f>
        <v>0</v>
      </c>
      <c r="D68" s="148">
        <f>Distt.Major!D150</f>
        <v>0</v>
      </c>
      <c r="E68" s="148">
        <f>Distt.Major!E150</f>
        <v>0</v>
      </c>
      <c r="F68" s="148">
        <f>Distt.Major!F150</f>
        <v>0</v>
      </c>
      <c r="G68" s="148">
        <f>Distt.Major!G150</f>
        <v>0</v>
      </c>
      <c r="H68" s="148">
        <f>Distt.Major!H150</f>
        <v>0</v>
      </c>
    </row>
    <row r="69" spans="1:15" s="425" customFormat="1" ht="17.100000000000001" customHeight="1" x14ac:dyDescent="0.25">
      <c r="A69" s="181">
        <v>4</v>
      </c>
      <c r="B69" s="234" t="s">
        <v>264</v>
      </c>
      <c r="C69" s="223">
        <v>0</v>
      </c>
      <c r="D69" s="223">
        <v>0</v>
      </c>
      <c r="E69" s="223">
        <v>0</v>
      </c>
      <c r="F69" s="223">
        <f>Distt.Major!F170</f>
        <v>0</v>
      </c>
      <c r="G69" s="223">
        <v>0</v>
      </c>
      <c r="H69" s="223">
        <f>Distt.Major!H170</f>
        <v>0</v>
      </c>
    </row>
    <row r="70" spans="1:15" s="425" customFormat="1" ht="17.100000000000001" customHeight="1" x14ac:dyDescent="0.25">
      <c r="A70" s="181">
        <v>5</v>
      </c>
      <c r="B70" s="234" t="s">
        <v>266</v>
      </c>
      <c r="C70" s="155">
        <f>Distt.Major!C185</f>
        <v>0</v>
      </c>
      <c r="D70" s="155">
        <f>Distt.Major!D185</f>
        <v>0</v>
      </c>
      <c r="E70" s="155">
        <f>Distt.Major!E185</f>
        <v>0</v>
      </c>
      <c r="F70" s="155">
        <f>Distt.Major!F185</f>
        <v>0</v>
      </c>
      <c r="G70" s="155">
        <f>Distt.Major!G185</f>
        <v>0</v>
      </c>
      <c r="H70" s="155">
        <f>Distt.Major!H185</f>
        <v>0</v>
      </c>
    </row>
    <row r="71" spans="1:15" s="425" customFormat="1" ht="17.100000000000001" customHeight="1" x14ac:dyDescent="0.25">
      <c r="A71" s="1152" t="s">
        <v>49</v>
      </c>
      <c r="B71" s="1153"/>
      <c r="C71" s="281">
        <f t="shared" ref="C71:H71" si="16">SUM(C66:C70)</f>
        <v>2</v>
      </c>
      <c r="D71" s="282">
        <f t="shared" si="16"/>
        <v>1680.45</v>
      </c>
      <c r="E71" s="281">
        <f t="shared" si="16"/>
        <v>5452314</v>
      </c>
      <c r="F71" s="283">
        <f t="shared" si="16"/>
        <v>27297911500</v>
      </c>
      <c r="G71" s="283">
        <f t="shared" si="16"/>
        <v>15246421671</v>
      </c>
      <c r="H71" s="281">
        <f t="shared" si="16"/>
        <v>3980</v>
      </c>
      <c r="J71" s="691">
        <f>'Major Minerals'!C70</f>
        <v>2</v>
      </c>
      <c r="K71" s="691">
        <f>'Major Minerals'!D70</f>
        <v>1680.45</v>
      </c>
      <c r="L71" s="691">
        <f>'Major Minerals'!E70</f>
        <v>5452314</v>
      </c>
      <c r="M71" s="691">
        <f>'Major Minerals'!F70</f>
        <v>27297911500</v>
      </c>
      <c r="N71" s="691">
        <f>'Major Minerals'!G70</f>
        <v>15246421671</v>
      </c>
      <c r="O71" s="691">
        <f>'Major Minerals'!H70</f>
        <v>3980</v>
      </c>
    </row>
    <row r="72" spans="1:15" s="425" customFormat="1" ht="17.100000000000001" customHeight="1" x14ac:dyDescent="0.25">
      <c r="A72" s="444"/>
      <c r="B72" s="445"/>
      <c r="C72" s="446"/>
      <c r="D72" s="447"/>
      <c r="E72" s="448"/>
      <c r="F72" s="448"/>
      <c r="G72" s="448"/>
      <c r="H72" s="446"/>
      <c r="J72" s="425">
        <f>C71-J71</f>
        <v>0</v>
      </c>
      <c r="K72" s="425">
        <f t="shared" ref="K72:O72" si="17">D71-K71</f>
        <v>0</v>
      </c>
      <c r="L72" s="425">
        <f t="shared" si="17"/>
        <v>0</v>
      </c>
      <c r="M72" s="425">
        <f t="shared" si="17"/>
        <v>0</v>
      </c>
      <c r="N72" s="425">
        <f t="shared" si="17"/>
        <v>0</v>
      </c>
      <c r="O72" s="425">
        <f t="shared" si="17"/>
        <v>0</v>
      </c>
    </row>
    <row r="73" spans="1:15" s="425" customFormat="1" ht="17.100000000000001" customHeight="1" x14ac:dyDescent="0.25">
      <c r="A73" s="1157" t="s">
        <v>397</v>
      </c>
      <c r="B73" s="1157"/>
      <c r="C73" s="1157"/>
      <c r="D73" s="1157"/>
      <c r="E73" s="1157"/>
      <c r="F73" s="1157"/>
      <c r="G73" s="1157"/>
      <c r="H73" s="1157"/>
    </row>
    <row r="74" spans="1:15" s="425" customFormat="1" ht="17.100000000000001" customHeight="1" x14ac:dyDescent="0.25">
      <c r="A74" s="449"/>
      <c r="B74" s="450"/>
      <c r="C74" s="451"/>
      <c r="D74" s="452"/>
      <c r="E74" s="453"/>
      <c r="F74" s="453"/>
      <c r="G74" s="453"/>
      <c r="H74" s="451"/>
    </row>
    <row r="75" spans="1:15" s="425" customFormat="1" ht="17.100000000000001" customHeight="1" x14ac:dyDescent="0.25">
      <c r="A75" s="1155" t="s">
        <v>2</v>
      </c>
      <c r="B75" s="1150" t="s">
        <v>269</v>
      </c>
      <c r="C75" s="270" t="s">
        <v>4</v>
      </c>
      <c r="D75" s="270" t="s">
        <v>5</v>
      </c>
      <c r="E75" s="270" t="s">
        <v>6</v>
      </c>
      <c r="F75" s="270" t="s">
        <v>7</v>
      </c>
      <c r="G75" s="270" t="s">
        <v>8</v>
      </c>
      <c r="H75" s="270" t="s">
        <v>9</v>
      </c>
    </row>
    <row r="76" spans="1:15" s="425" customFormat="1" ht="17.100000000000001" customHeight="1" x14ac:dyDescent="0.25">
      <c r="A76" s="1156"/>
      <c r="B76" s="1151"/>
      <c r="C76" s="2" t="s">
        <v>10</v>
      </c>
      <c r="D76" s="2" t="s">
        <v>77</v>
      </c>
      <c r="E76" s="2" t="s">
        <v>78</v>
      </c>
      <c r="F76" s="53" t="s">
        <v>79</v>
      </c>
      <c r="G76" s="53" t="s">
        <v>79</v>
      </c>
      <c r="H76" s="2" t="s">
        <v>12</v>
      </c>
    </row>
    <row r="77" spans="1:15" s="425" customFormat="1" ht="17.100000000000001" customHeight="1" x14ac:dyDescent="0.25">
      <c r="A77" s="181">
        <v>1</v>
      </c>
      <c r="B77" s="234" t="s">
        <v>244</v>
      </c>
      <c r="C77" s="64">
        <f>Distt.Major!C48</f>
        <v>0</v>
      </c>
      <c r="D77" s="64">
        <f>Distt.Major!D48</f>
        <v>0</v>
      </c>
      <c r="E77" s="64">
        <f>Distt.Major!E48</f>
        <v>0</v>
      </c>
      <c r="F77" s="64">
        <f>Distt.Major!F48</f>
        <v>0</v>
      </c>
      <c r="G77" s="64">
        <f>Distt.Major!G48</f>
        <v>0</v>
      </c>
      <c r="H77" s="64">
        <f>Distt.Major!H48</f>
        <v>0</v>
      </c>
    </row>
    <row r="78" spans="1:15" s="425" customFormat="1" ht="17.100000000000001" customHeight="1" x14ac:dyDescent="0.25">
      <c r="A78" s="181">
        <v>2</v>
      </c>
      <c r="B78" s="234" t="s">
        <v>274</v>
      </c>
      <c r="C78" s="158">
        <f>Distt.Major!C151</f>
        <v>3</v>
      </c>
      <c r="D78" s="158">
        <f>Distt.Major!D151</f>
        <v>1725.8225</v>
      </c>
      <c r="E78" s="158">
        <f>Distt.Major!E151</f>
        <v>188448</v>
      </c>
      <c r="F78" s="158">
        <f>Distt.Major!F151</f>
        <v>4051632000</v>
      </c>
      <c r="G78" s="158">
        <f>Distt.Major!G151</f>
        <v>185967000</v>
      </c>
      <c r="H78" s="158">
        <f>Distt.Major!H151</f>
        <v>29529</v>
      </c>
    </row>
    <row r="79" spans="1:15" s="425" customFormat="1" ht="17.100000000000001" customHeight="1" x14ac:dyDescent="0.25">
      <c r="A79" s="181">
        <v>3</v>
      </c>
      <c r="B79" s="234" t="s">
        <v>266</v>
      </c>
      <c r="C79" s="148">
        <f>Distt.Major!C183</f>
        <v>0</v>
      </c>
      <c r="D79" s="148">
        <f>Distt.Major!D183</f>
        <v>0</v>
      </c>
      <c r="E79" s="148">
        <f>Distt.Major!E183</f>
        <v>96981.95</v>
      </c>
      <c r="F79" s="148">
        <f>Distt.Major!F183</f>
        <v>2085111925</v>
      </c>
      <c r="G79" s="148">
        <f>Distt.Major!G183</f>
        <v>1426975558</v>
      </c>
      <c r="H79" s="148">
        <f>Distt.Major!H183</f>
        <v>0</v>
      </c>
    </row>
    <row r="80" spans="1:15" s="425" customFormat="1" ht="17.100000000000001" customHeight="1" x14ac:dyDescent="0.25">
      <c r="A80" s="1152" t="s">
        <v>49</v>
      </c>
      <c r="B80" s="1153"/>
      <c r="C80" s="281">
        <f t="shared" ref="C80:H80" si="18">SUM(C77:C79)</f>
        <v>3</v>
      </c>
      <c r="D80" s="282">
        <f t="shared" si="18"/>
        <v>1725.8225</v>
      </c>
      <c r="E80" s="281">
        <f t="shared" si="18"/>
        <v>285429.95</v>
      </c>
      <c r="F80" s="283">
        <f t="shared" si="18"/>
        <v>6136743925</v>
      </c>
      <c r="G80" s="283">
        <f t="shared" si="18"/>
        <v>1612942558</v>
      </c>
      <c r="H80" s="281">
        <f t="shared" si="18"/>
        <v>29529</v>
      </c>
      <c r="J80" s="691">
        <f>'Major Minerals'!C79</f>
        <v>3</v>
      </c>
      <c r="K80" s="691">
        <f>'Major Minerals'!D79</f>
        <v>1725.8225</v>
      </c>
      <c r="L80" s="691">
        <f>'Major Minerals'!E79</f>
        <v>285429.95</v>
      </c>
      <c r="M80" s="691">
        <f>'Major Minerals'!F79</f>
        <v>6136743925</v>
      </c>
      <c r="N80" s="691">
        <f>'Major Minerals'!G79</f>
        <v>1612942558</v>
      </c>
      <c r="O80" s="691">
        <f>'Major Minerals'!H79</f>
        <v>29529</v>
      </c>
    </row>
    <row r="81" spans="1:15" s="425" customFormat="1" ht="17.100000000000001" customHeight="1" x14ac:dyDescent="0.25">
      <c r="A81" s="449"/>
      <c r="B81" s="450"/>
      <c r="C81" s="451"/>
      <c r="D81" s="452"/>
      <c r="E81" s="453"/>
      <c r="F81" s="453"/>
      <c r="G81" s="453"/>
      <c r="H81" s="451"/>
      <c r="J81" s="425">
        <f>C80-J80</f>
        <v>0</v>
      </c>
      <c r="K81" s="425">
        <f t="shared" ref="K81:O81" si="19">D80-K80</f>
        <v>0</v>
      </c>
      <c r="L81" s="425">
        <f t="shared" si="19"/>
        <v>0</v>
      </c>
      <c r="M81" s="425">
        <f t="shared" si="19"/>
        <v>0</v>
      </c>
      <c r="N81" s="425">
        <f t="shared" si="19"/>
        <v>0</v>
      </c>
      <c r="O81" s="425">
        <f t="shared" si="19"/>
        <v>0</v>
      </c>
    </row>
    <row r="82" spans="1:15" s="425" customFormat="1" ht="17.100000000000001" customHeight="1" x14ac:dyDescent="0.25">
      <c r="A82" s="1158" t="s">
        <v>410</v>
      </c>
      <c r="B82" s="1158"/>
      <c r="C82" s="1158"/>
      <c r="D82" s="1158"/>
      <c r="E82" s="1158"/>
      <c r="F82" s="1158"/>
      <c r="G82" s="1158"/>
      <c r="H82" s="1158"/>
    </row>
    <row r="83" spans="1:15" s="425" customFormat="1" ht="17.100000000000001" customHeight="1" x14ac:dyDescent="0.25">
      <c r="A83" s="1155" t="s">
        <v>2</v>
      </c>
      <c r="B83" s="1150" t="s">
        <v>269</v>
      </c>
      <c r="C83" s="270" t="s">
        <v>4</v>
      </c>
      <c r="D83" s="270" t="s">
        <v>5</v>
      </c>
      <c r="E83" s="270" t="s">
        <v>6</v>
      </c>
      <c r="F83" s="270" t="s">
        <v>7</v>
      </c>
      <c r="G83" s="270" t="s">
        <v>8</v>
      </c>
      <c r="H83" s="270" t="s">
        <v>9</v>
      </c>
    </row>
    <row r="84" spans="1:15" s="425" customFormat="1" ht="17.100000000000001" customHeight="1" x14ac:dyDescent="0.25">
      <c r="A84" s="1156"/>
      <c r="B84" s="1151"/>
      <c r="C84" s="2" t="s">
        <v>10</v>
      </c>
      <c r="D84" s="2" t="s">
        <v>77</v>
      </c>
      <c r="E84" s="2" t="s">
        <v>78</v>
      </c>
      <c r="F84" s="53" t="s">
        <v>79</v>
      </c>
      <c r="G84" s="53" t="s">
        <v>79</v>
      </c>
      <c r="H84" s="2" t="s">
        <v>12</v>
      </c>
    </row>
    <row r="85" spans="1:15" s="425" customFormat="1" ht="17.100000000000001" customHeight="1" x14ac:dyDescent="0.25">
      <c r="A85" s="181">
        <v>1</v>
      </c>
      <c r="B85" s="234" t="s">
        <v>244</v>
      </c>
      <c r="C85" s="64">
        <f>Distt.Major!C49</f>
        <v>0</v>
      </c>
      <c r="D85" s="64">
        <f>Distt.Major!D49</f>
        <v>0</v>
      </c>
      <c r="E85" s="64">
        <f>Distt.Major!E49</f>
        <v>0</v>
      </c>
      <c r="F85" s="64">
        <f>Distt.Major!F49</f>
        <v>0</v>
      </c>
      <c r="G85" s="64">
        <f>Distt.Major!G49</f>
        <v>0</v>
      </c>
      <c r="H85" s="64">
        <f>Distt.Major!H49</f>
        <v>0</v>
      </c>
    </row>
    <row r="86" spans="1:15" s="425" customFormat="1" ht="17.100000000000001" customHeight="1" x14ac:dyDescent="0.25">
      <c r="A86" s="181">
        <v>2</v>
      </c>
      <c r="B86" s="234" t="s">
        <v>274</v>
      </c>
      <c r="C86" s="158">
        <f>Distt.Major!C152</f>
        <v>0</v>
      </c>
      <c r="D86" s="158">
        <f>Distt.Major!D152</f>
        <v>0</v>
      </c>
      <c r="E86" s="158">
        <f>Distt.Major!E152</f>
        <v>428584</v>
      </c>
      <c r="F86" s="158">
        <f>Distt.Major!F152</f>
        <v>6857344000</v>
      </c>
      <c r="G86" s="158">
        <f>Distt.Major!G152</f>
        <v>8002667000</v>
      </c>
      <c r="H86" s="158">
        <f>Distt.Major!H152</f>
        <v>0</v>
      </c>
    </row>
    <row r="87" spans="1:15" s="425" customFormat="1" ht="17.100000000000001" customHeight="1" x14ac:dyDescent="0.25">
      <c r="A87" s="181">
        <v>3</v>
      </c>
      <c r="B87" s="234" t="s">
        <v>266</v>
      </c>
      <c r="C87" s="148">
        <f>Distt.Major!C184</f>
        <v>1</v>
      </c>
      <c r="D87" s="148">
        <f>Distt.Major!D184</f>
        <v>3620</v>
      </c>
      <c r="E87" s="148">
        <f>Distt.Major!E184</f>
        <v>198525.57</v>
      </c>
      <c r="F87" s="148">
        <f>Distt.Major!F184</f>
        <v>3176409120</v>
      </c>
      <c r="G87" s="148">
        <f>Distt.Major!G184</f>
        <v>2633148059</v>
      </c>
      <c r="H87" s="148">
        <f>Distt.Major!H184</f>
        <v>2170</v>
      </c>
    </row>
    <row r="88" spans="1:15" s="425" customFormat="1" ht="17.100000000000001" customHeight="1" x14ac:dyDescent="0.25">
      <c r="A88" s="1152" t="s">
        <v>49</v>
      </c>
      <c r="B88" s="1153"/>
      <c r="C88" s="281">
        <f t="shared" ref="C88:H88" si="20">SUM(C85:C87)</f>
        <v>1</v>
      </c>
      <c r="D88" s="282">
        <f t="shared" si="20"/>
        <v>3620</v>
      </c>
      <c r="E88" s="281">
        <f t="shared" si="20"/>
        <v>627109.57000000007</v>
      </c>
      <c r="F88" s="283">
        <f t="shared" si="20"/>
        <v>10033753120</v>
      </c>
      <c r="G88" s="283">
        <f t="shared" si="20"/>
        <v>10635815059</v>
      </c>
      <c r="H88" s="281">
        <f t="shared" si="20"/>
        <v>2170</v>
      </c>
      <c r="J88" s="691">
        <f>'Major Minerals'!C87</f>
        <v>1</v>
      </c>
      <c r="K88" s="691">
        <f>'Major Minerals'!D87</f>
        <v>3620</v>
      </c>
      <c r="L88" s="691">
        <f>'Major Minerals'!E87</f>
        <v>627109.57000000007</v>
      </c>
      <c r="M88" s="691">
        <f>'Major Minerals'!F87</f>
        <v>10033753120</v>
      </c>
      <c r="N88" s="691">
        <f>'Major Minerals'!G87</f>
        <v>10635815059</v>
      </c>
      <c r="O88" s="691">
        <f>'Major Minerals'!H87</f>
        <v>2170</v>
      </c>
    </row>
    <row r="89" spans="1:15" s="425" customFormat="1" ht="17.100000000000001" customHeight="1" x14ac:dyDescent="0.25">
      <c r="A89" s="449"/>
      <c r="B89" s="450"/>
      <c r="C89" s="451"/>
      <c r="D89" s="452"/>
      <c r="E89" s="453"/>
      <c r="F89" s="453"/>
      <c r="G89" s="453"/>
      <c r="H89" s="451"/>
      <c r="J89" s="425">
        <f>C88-J88</f>
        <v>0</v>
      </c>
      <c r="K89" s="425">
        <f t="shared" ref="K89:O89" si="21">D88-K88</f>
        <v>0</v>
      </c>
      <c r="L89" s="425">
        <f t="shared" si="21"/>
        <v>0</v>
      </c>
      <c r="M89" s="425">
        <f t="shared" si="21"/>
        <v>0</v>
      </c>
      <c r="N89" s="425">
        <f t="shared" si="21"/>
        <v>0</v>
      </c>
      <c r="O89" s="425">
        <f t="shared" si="21"/>
        <v>0</v>
      </c>
    </row>
    <row r="90" spans="1:15" s="425" customFormat="1" ht="17.100000000000001" customHeight="1" x14ac:dyDescent="0.25">
      <c r="A90" s="1154" t="s">
        <v>20</v>
      </c>
      <c r="B90" s="1154"/>
      <c r="C90" s="1154"/>
      <c r="D90" s="1154"/>
      <c r="E90" s="1154"/>
      <c r="F90" s="1154"/>
      <c r="G90" s="1154"/>
      <c r="H90" s="1154"/>
    </row>
    <row r="91" spans="1:15" s="425" customFormat="1" ht="17.100000000000001" customHeight="1" x14ac:dyDescent="0.25">
      <c r="A91" s="1155" t="s">
        <v>2</v>
      </c>
      <c r="B91" s="1150" t="s">
        <v>269</v>
      </c>
      <c r="C91" s="270" t="s">
        <v>4</v>
      </c>
      <c r="D91" s="270" t="s">
        <v>5</v>
      </c>
      <c r="E91" s="270" t="s">
        <v>6</v>
      </c>
      <c r="F91" s="270" t="s">
        <v>7</v>
      </c>
      <c r="G91" s="270" t="s">
        <v>8</v>
      </c>
      <c r="H91" s="270" t="s">
        <v>9</v>
      </c>
    </row>
    <row r="92" spans="1:15" s="425" customFormat="1" ht="17.100000000000001" customHeight="1" x14ac:dyDescent="0.25">
      <c r="A92" s="1156"/>
      <c r="B92" s="1151"/>
      <c r="C92" s="2" t="s">
        <v>10</v>
      </c>
      <c r="D92" s="2" t="s">
        <v>77</v>
      </c>
      <c r="E92" s="2" t="s">
        <v>78</v>
      </c>
      <c r="F92" s="53" t="s">
        <v>79</v>
      </c>
      <c r="G92" s="53" t="s">
        <v>79</v>
      </c>
      <c r="H92" s="2" t="s">
        <v>12</v>
      </c>
    </row>
    <row r="93" spans="1:15" s="425" customFormat="1" ht="17.100000000000001" customHeight="1" x14ac:dyDescent="0.25">
      <c r="A93" s="181">
        <v>1</v>
      </c>
      <c r="B93" s="19" t="s">
        <v>241</v>
      </c>
      <c r="C93" s="181">
        <f>Distt.Major!C29</f>
        <v>1</v>
      </c>
      <c r="D93" s="181">
        <f>Distt.Major!D29</f>
        <v>18.898</v>
      </c>
      <c r="E93" s="181">
        <f>Distt.Major!E29</f>
        <v>5461.56</v>
      </c>
      <c r="F93" s="181">
        <f>Distt.Major!F29</f>
        <v>17476992</v>
      </c>
      <c r="G93" s="181">
        <f>Distt.Major!G29</f>
        <v>1038000</v>
      </c>
      <c r="H93" s="181">
        <f>Distt.Major!H29</f>
        <v>70</v>
      </c>
    </row>
    <row r="94" spans="1:15" s="425" customFormat="1" ht="17.100000000000001" customHeight="1" x14ac:dyDescent="0.25">
      <c r="A94" s="1152" t="s">
        <v>49</v>
      </c>
      <c r="B94" s="1153"/>
      <c r="C94" s="281">
        <f t="shared" ref="C94:H94" si="22">SUM(C93)</f>
        <v>1</v>
      </c>
      <c r="D94" s="282">
        <f t="shared" si="22"/>
        <v>18.898</v>
      </c>
      <c r="E94" s="283">
        <f t="shared" si="22"/>
        <v>5461.56</v>
      </c>
      <c r="F94" s="283">
        <f t="shared" si="22"/>
        <v>17476992</v>
      </c>
      <c r="G94" s="283">
        <f t="shared" si="22"/>
        <v>1038000</v>
      </c>
      <c r="H94" s="281">
        <f t="shared" si="22"/>
        <v>70</v>
      </c>
      <c r="J94" s="582">
        <f>'Major Minerals'!C94</f>
        <v>1</v>
      </c>
      <c r="K94" s="582">
        <f>'Major Minerals'!D94</f>
        <v>18.898</v>
      </c>
      <c r="L94" s="582">
        <f>'Major Minerals'!E94</f>
        <v>5461.56</v>
      </c>
      <c r="M94" s="582">
        <f>'Major Minerals'!F94</f>
        <v>17476992</v>
      </c>
      <c r="N94" s="582">
        <f>'Major Minerals'!G94</f>
        <v>1038000</v>
      </c>
      <c r="O94" s="582">
        <f>'Major Minerals'!H94</f>
        <v>70</v>
      </c>
    </row>
    <row r="95" spans="1:15" s="425" customFormat="1" ht="17.100000000000001" customHeight="1" x14ac:dyDescent="0.25">
      <c r="A95" s="444"/>
      <c r="B95" s="143"/>
      <c r="C95" s="446"/>
      <c r="D95" s="447"/>
      <c r="E95" s="448"/>
      <c r="F95" s="448"/>
      <c r="G95" s="448"/>
      <c r="H95" s="446"/>
      <c r="J95" s="426">
        <f>C94-J94</f>
        <v>0</v>
      </c>
      <c r="K95" s="426">
        <f t="shared" ref="K95:O95" si="23">D94-K94</f>
        <v>0</v>
      </c>
      <c r="L95" s="426">
        <f t="shared" si="23"/>
        <v>0</v>
      </c>
      <c r="M95" s="426">
        <f t="shared" si="23"/>
        <v>0</v>
      </c>
      <c r="N95" s="426">
        <f t="shared" si="23"/>
        <v>0</v>
      </c>
      <c r="O95" s="426">
        <f t="shared" si="23"/>
        <v>0</v>
      </c>
    </row>
    <row r="96" spans="1:15" s="425" customFormat="1" ht="17.100000000000001" customHeight="1" x14ac:dyDescent="0.25">
      <c r="A96" s="449"/>
      <c r="B96" s="143"/>
      <c r="C96" s="451"/>
      <c r="D96" s="1154" t="s">
        <v>92</v>
      </c>
      <c r="E96" s="1154"/>
      <c r="F96" s="453"/>
      <c r="G96" s="453"/>
      <c r="H96" s="451"/>
    </row>
    <row r="97" spans="1:15" s="425" customFormat="1" ht="17.100000000000001" customHeight="1" x14ac:dyDescent="0.25">
      <c r="A97" s="1155" t="s">
        <v>2</v>
      </c>
      <c r="B97" s="1150" t="s">
        <v>269</v>
      </c>
      <c r="C97" s="270" t="s">
        <v>4</v>
      </c>
      <c r="D97" s="270" t="s">
        <v>5</v>
      </c>
      <c r="E97" s="270" t="s">
        <v>6</v>
      </c>
      <c r="F97" s="270" t="s">
        <v>7</v>
      </c>
      <c r="G97" s="270" t="s">
        <v>8</v>
      </c>
      <c r="H97" s="270" t="s">
        <v>9</v>
      </c>
    </row>
    <row r="98" spans="1:15" s="425" customFormat="1" ht="17.100000000000001" customHeight="1" x14ac:dyDescent="0.25">
      <c r="A98" s="1156"/>
      <c r="B98" s="1151"/>
      <c r="C98" s="2" t="s">
        <v>10</v>
      </c>
      <c r="D98" s="2" t="s">
        <v>77</v>
      </c>
      <c r="E98" s="2" t="s">
        <v>78</v>
      </c>
      <c r="F98" s="53" t="s">
        <v>79</v>
      </c>
      <c r="G98" s="53" t="s">
        <v>79</v>
      </c>
      <c r="H98" s="2" t="s">
        <v>12</v>
      </c>
    </row>
    <row r="99" spans="1:15" s="425" customFormat="1" ht="17.100000000000001" customHeight="1" x14ac:dyDescent="0.25">
      <c r="A99" s="181">
        <v>1</v>
      </c>
      <c r="B99" s="234" t="s">
        <v>244</v>
      </c>
      <c r="C99" s="302">
        <f>Distt.Major!C50</f>
        <v>0</v>
      </c>
      <c r="D99" s="302">
        <f>Distt.Major!D50</f>
        <v>0</v>
      </c>
      <c r="E99" s="302">
        <f>Distt.Major!E50</f>
        <v>0</v>
      </c>
      <c r="F99" s="302">
        <f>Distt.Major!F50</f>
        <v>0</v>
      </c>
      <c r="G99" s="302">
        <f>Distt.Major!G50</f>
        <v>0</v>
      </c>
      <c r="H99" s="302">
        <f>Distt.Major!H50</f>
        <v>0</v>
      </c>
    </row>
    <row r="100" spans="1:15" s="425" customFormat="1" ht="17.100000000000001" customHeight="1" x14ac:dyDescent="0.25">
      <c r="A100" s="181">
        <v>2</v>
      </c>
      <c r="B100" s="234" t="s">
        <v>407</v>
      </c>
      <c r="C100" s="302">
        <f>Distt.Major!C153</f>
        <v>0</v>
      </c>
      <c r="D100" s="302">
        <f>Distt.Major!D153</f>
        <v>0</v>
      </c>
      <c r="E100" s="302">
        <f>Distt.Major!E153</f>
        <v>516.21</v>
      </c>
      <c r="F100" s="302">
        <f>Distt.Major!F153</f>
        <v>31488810000</v>
      </c>
      <c r="G100" s="302">
        <f>Distt.Major!G153</f>
        <v>1974506000</v>
      </c>
      <c r="H100" s="302">
        <f>Distt.Major!H153</f>
        <v>0</v>
      </c>
    </row>
    <row r="101" spans="1:15" s="425" customFormat="1" ht="17.100000000000001" customHeight="1" x14ac:dyDescent="0.25">
      <c r="A101" s="181">
        <v>2</v>
      </c>
      <c r="B101" s="234" t="s">
        <v>266</v>
      </c>
      <c r="C101" s="181">
        <f>Distt.Major!C186</f>
        <v>0</v>
      </c>
      <c r="D101" s="181">
        <f>Distt.Major!D186</f>
        <v>0</v>
      </c>
      <c r="E101" s="181">
        <f>Distt.Major!E186</f>
        <v>73.81</v>
      </c>
      <c r="F101" s="181">
        <f>Distt.Major!F186</f>
        <v>4502410000</v>
      </c>
      <c r="G101" s="181">
        <f>Distt.Major!G186</f>
        <v>256843276</v>
      </c>
      <c r="H101" s="181">
        <f>Distt.Major!H186</f>
        <v>0</v>
      </c>
    </row>
    <row r="102" spans="1:15" s="425" customFormat="1" ht="17.100000000000001" customHeight="1" x14ac:dyDescent="0.25">
      <c r="A102" s="1152" t="s">
        <v>49</v>
      </c>
      <c r="B102" s="1153"/>
      <c r="C102" s="281">
        <f t="shared" ref="C102:H102" si="24">SUM(C99:C101)</f>
        <v>0</v>
      </c>
      <c r="D102" s="282">
        <f t="shared" si="24"/>
        <v>0</v>
      </c>
      <c r="E102" s="283">
        <f t="shared" si="24"/>
        <v>590.02</v>
      </c>
      <c r="F102" s="283">
        <f t="shared" si="24"/>
        <v>35991220000</v>
      </c>
      <c r="G102" s="283">
        <f t="shared" si="24"/>
        <v>2231349276</v>
      </c>
      <c r="H102" s="281">
        <f t="shared" si="24"/>
        <v>0</v>
      </c>
      <c r="J102" s="582">
        <f>'Major Minerals'!C102</f>
        <v>0</v>
      </c>
      <c r="K102" s="582">
        <f>'Major Minerals'!D102</f>
        <v>0</v>
      </c>
      <c r="L102" s="582">
        <f>'Major Minerals'!E102</f>
        <v>590.02</v>
      </c>
      <c r="M102" s="582">
        <f>'Major Minerals'!F102</f>
        <v>35991220000</v>
      </c>
      <c r="N102" s="582">
        <f>'Major Minerals'!G102</f>
        <v>2231349276</v>
      </c>
      <c r="O102" s="582">
        <f>'Major Minerals'!H102</f>
        <v>0</v>
      </c>
    </row>
    <row r="103" spans="1:15" s="425" customFormat="1" ht="17.100000000000001" customHeight="1" x14ac:dyDescent="0.25">
      <c r="A103" s="444"/>
      <c r="B103" s="445"/>
      <c r="C103" s="446"/>
      <c r="D103" s="447"/>
      <c r="E103" s="448"/>
      <c r="F103" s="448"/>
      <c r="G103" s="448"/>
      <c r="H103" s="446"/>
      <c r="J103" s="426">
        <f>C102-J102</f>
        <v>0</v>
      </c>
      <c r="K103" s="426">
        <f t="shared" ref="K103:O103" si="25">D102-K102</f>
        <v>0</v>
      </c>
      <c r="L103" s="426">
        <f t="shared" si="25"/>
        <v>0</v>
      </c>
      <c r="M103" s="426">
        <f t="shared" si="25"/>
        <v>0</v>
      </c>
      <c r="N103" s="426">
        <f t="shared" si="25"/>
        <v>0</v>
      </c>
      <c r="O103" s="426">
        <f t="shared" si="25"/>
        <v>0</v>
      </c>
    </row>
    <row r="104" spans="1:15" s="425" customFormat="1" ht="17.100000000000001" customHeight="1" x14ac:dyDescent="0.25">
      <c r="A104" s="449"/>
      <c r="B104" s="450"/>
      <c r="C104" s="451"/>
      <c r="D104" s="1154" t="s">
        <v>28</v>
      </c>
      <c r="E104" s="1154"/>
      <c r="F104" s="453"/>
      <c r="G104" s="453"/>
      <c r="H104" s="451"/>
    </row>
    <row r="105" spans="1:15" s="425" customFormat="1" ht="17.100000000000001" customHeight="1" x14ac:dyDescent="0.25">
      <c r="A105" s="1155" t="s">
        <v>2</v>
      </c>
      <c r="B105" s="1150" t="s">
        <v>269</v>
      </c>
      <c r="C105" s="270" t="s">
        <v>4</v>
      </c>
      <c r="D105" s="270" t="s">
        <v>5</v>
      </c>
      <c r="E105" s="270" t="s">
        <v>6</v>
      </c>
      <c r="F105" s="270" t="s">
        <v>7</v>
      </c>
      <c r="G105" s="270" t="s">
        <v>8</v>
      </c>
      <c r="H105" s="270" t="s">
        <v>9</v>
      </c>
    </row>
    <row r="106" spans="1:15" s="425" customFormat="1" ht="17.100000000000001" customHeight="1" x14ac:dyDescent="0.25">
      <c r="A106" s="1156"/>
      <c r="B106" s="1151"/>
      <c r="C106" s="2" t="s">
        <v>10</v>
      </c>
      <c r="D106" s="2" t="s">
        <v>77</v>
      </c>
      <c r="E106" s="2" t="s">
        <v>78</v>
      </c>
      <c r="F106" s="53" t="s">
        <v>79</v>
      </c>
      <c r="G106" s="53" t="s">
        <v>79</v>
      </c>
      <c r="H106" s="2" t="s">
        <v>12</v>
      </c>
    </row>
    <row r="107" spans="1:15" s="425" customFormat="1" ht="17.100000000000001" customHeight="1" x14ac:dyDescent="0.25">
      <c r="A107" s="181">
        <v>1</v>
      </c>
      <c r="B107" s="19" t="s">
        <v>249</v>
      </c>
      <c r="C107" s="181">
        <f>Distt.Major!C84</f>
        <v>1</v>
      </c>
      <c r="D107" s="181">
        <f>Distt.Major!D84</f>
        <v>5</v>
      </c>
      <c r="E107" s="181">
        <f>Distt.Major!E84</f>
        <v>0</v>
      </c>
      <c r="F107" s="181">
        <f>Distt.Major!F84</f>
        <v>0</v>
      </c>
      <c r="G107" s="181">
        <f>Distt.Major!G84</f>
        <v>848200</v>
      </c>
      <c r="H107" s="181">
        <f>Distt.Major!H84</f>
        <v>0</v>
      </c>
    </row>
    <row r="108" spans="1:15" s="425" customFormat="1" ht="17.100000000000001" customHeight="1" x14ac:dyDescent="0.25">
      <c r="A108" s="181">
        <v>2</v>
      </c>
      <c r="B108" s="19" t="s">
        <v>254</v>
      </c>
      <c r="C108" s="155">
        <f>Distt.Major!C107</f>
        <v>5</v>
      </c>
      <c r="D108" s="155">
        <f>Distt.Major!D107</f>
        <v>1079</v>
      </c>
      <c r="E108" s="155">
        <f>Distt.Major!E107</f>
        <v>0</v>
      </c>
      <c r="F108" s="155">
        <f>Distt.Major!F107</f>
        <v>0</v>
      </c>
      <c r="G108" s="155">
        <f>Distt.Major!G107</f>
        <v>40000</v>
      </c>
      <c r="H108" s="155">
        <f>Distt.Major!H107</f>
        <v>0</v>
      </c>
    </row>
    <row r="109" spans="1:15" s="425" customFormat="1" ht="17.100000000000001" customHeight="1" x14ac:dyDescent="0.25">
      <c r="A109" s="181">
        <v>3</v>
      </c>
      <c r="B109" s="19" t="s">
        <v>264</v>
      </c>
      <c r="C109" s="155">
        <f>'Office Major'!C202</f>
        <v>1</v>
      </c>
      <c r="D109" s="155">
        <f>'Office Major'!D202</f>
        <v>167.62</v>
      </c>
      <c r="E109" s="155">
        <f>'Office Major'!E202</f>
        <v>0</v>
      </c>
      <c r="F109" s="155">
        <f>'Office Major'!F202</f>
        <v>0</v>
      </c>
      <c r="G109" s="155">
        <f>'Office Major'!G202</f>
        <v>0</v>
      </c>
      <c r="H109" s="155">
        <f>'Office Major'!H202</f>
        <v>0</v>
      </c>
    </row>
    <row r="110" spans="1:15" s="425" customFormat="1" ht="17.100000000000001" customHeight="1" x14ac:dyDescent="0.25">
      <c r="A110" s="1152" t="s">
        <v>49</v>
      </c>
      <c r="B110" s="1153"/>
      <c r="C110" s="281">
        <f>SUM(C107:C109)</f>
        <v>7</v>
      </c>
      <c r="D110" s="281">
        <f t="shared" ref="D110:H110" si="26">SUM(D107:D109)</f>
        <v>1251.6199999999999</v>
      </c>
      <c r="E110" s="281">
        <f t="shared" si="26"/>
        <v>0</v>
      </c>
      <c r="F110" s="281">
        <f t="shared" si="26"/>
        <v>0</v>
      </c>
      <c r="G110" s="281">
        <f t="shared" si="26"/>
        <v>888200</v>
      </c>
      <c r="H110" s="281">
        <f t="shared" si="26"/>
        <v>0</v>
      </c>
      <c r="J110" s="582">
        <f>'Major Minerals'!C111</f>
        <v>7</v>
      </c>
      <c r="K110" s="582">
        <f>'Major Minerals'!D111</f>
        <v>1251.6199999999999</v>
      </c>
      <c r="L110" s="582">
        <f>'Major Minerals'!E111</f>
        <v>0</v>
      </c>
      <c r="M110" s="582">
        <f>'Major Minerals'!F111</f>
        <v>0</v>
      </c>
      <c r="N110" s="582">
        <f>'Major Minerals'!G111</f>
        <v>888200</v>
      </c>
      <c r="O110" s="582">
        <f>'Major Minerals'!H111</f>
        <v>0</v>
      </c>
    </row>
    <row r="111" spans="1:15" s="425" customFormat="1" ht="17.100000000000001" customHeight="1" x14ac:dyDescent="0.25">
      <c r="J111" s="426">
        <f>J110-C110</f>
        <v>0</v>
      </c>
      <c r="K111" s="426">
        <f t="shared" ref="K111:O111" si="27">K110-D110</f>
        <v>0</v>
      </c>
      <c r="L111" s="426">
        <f t="shared" si="27"/>
        <v>0</v>
      </c>
      <c r="M111" s="426">
        <f t="shared" si="27"/>
        <v>0</v>
      </c>
      <c r="N111" s="426">
        <f t="shared" si="27"/>
        <v>0</v>
      </c>
      <c r="O111" s="426">
        <f t="shared" si="27"/>
        <v>0</v>
      </c>
    </row>
    <row r="112" spans="1:15" s="425" customFormat="1" ht="17.100000000000001" customHeight="1" x14ac:dyDescent="0.25">
      <c r="A112" s="1154" t="s">
        <v>29</v>
      </c>
      <c r="B112" s="1154"/>
      <c r="C112" s="1154"/>
      <c r="D112" s="1154"/>
      <c r="E112" s="1154"/>
      <c r="F112" s="1154"/>
      <c r="G112" s="1154"/>
      <c r="H112" s="1154"/>
    </row>
    <row r="113" spans="1:15" s="425" customFormat="1" ht="17.100000000000001" customHeight="1" x14ac:dyDescent="0.25">
      <c r="A113" s="1155" t="s">
        <v>2</v>
      </c>
      <c r="B113" s="1150" t="s">
        <v>269</v>
      </c>
      <c r="C113" s="270" t="s">
        <v>4</v>
      </c>
      <c r="D113" s="270" t="s">
        <v>5</v>
      </c>
      <c r="E113" s="270" t="s">
        <v>6</v>
      </c>
      <c r="F113" s="270" t="s">
        <v>7</v>
      </c>
      <c r="G113" s="270" t="s">
        <v>8</v>
      </c>
      <c r="H113" s="270" t="s">
        <v>9</v>
      </c>
    </row>
    <row r="114" spans="1:15" s="425" customFormat="1" ht="17.100000000000001" customHeight="1" x14ac:dyDescent="0.25">
      <c r="A114" s="1156"/>
      <c r="B114" s="1151"/>
      <c r="C114" s="2" t="s">
        <v>10</v>
      </c>
      <c r="D114" s="2" t="s">
        <v>77</v>
      </c>
      <c r="E114" s="2" t="s">
        <v>78</v>
      </c>
      <c r="F114" s="53" t="s">
        <v>79</v>
      </c>
      <c r="G114" s="53" t="s">
        <v>79</v>
      </c>
      <c r="H114" s="2" t="s">
        <v>12</v>
      </c>
    </row>
    <row r="115" spans="1:15" s="425" customFormat="1" ht="17.100000000000001" customHeight="1" x14ac:dyDescent="0.25">
      <c r="A115" s="181">
        <v>1</v>
      </c>
      <c r="B115" s="19" t="s">
        <v>239</v>
      </c>
      <c r="C115" s="155">
        <f>Distt.Major!C13</f>
        <v>4</v>
      </c>
      <c r="D115" s="155">
        <f>Distt.Major!D13</f>
        <v>19</v>
      </c>
      <c r="E115" s="155">
        <f>Distt.Major!E13</f>
        <v>2328.39</v>
      </c>
      <c r="F115" s="155">
        <f>Distt.Major!F13</f>
        <v>2794068</v>
      </c>
      <c r="G115" s="155">
        <f>Distt.Major!G13</f>
        <v>370153</v>
      </c>
      <c r="H115" s="155">
        <f>Distt.Major!H13</f>
        <v>10</v>
      </c>
    </row>
    <row r="116" spans="1:15" s="425" customFormat="1" ht="17.100000000000001" customHeight="1" x14ac:dyDescent="0.25">
      <c r="A116" s="181">
        <v>2</v>
      </c>
      <c r="B116" s="19" t="s">
        <v>244</v>
      </c>
      <c r="C116" s="181">
        <f>Distt.Major!C52</f>
        <v>5</v>
      </c>
      <c r="D116" s="181">
        <f>Distt.Major!D52</f>
        <v>20.736999999999998</v>
      </c>
      <c r="E116" s="181">
        <f>Distt.Major!E52</f>
        <v>47828.94</v>
      </c>
      <c r="F116" s="181">
        <f>Distt.Major!F52</f>
        <v>200881548</v>
      </c>
      <c r="G116" s="181">
        <f>Distt.Major!G52</f>
        <v>1187455</v>
      </c>
      <c r="H116" s="181">
        <f>Distt.Major!H52</f>
        <v>0</v>
      </c>
    </row>
    <row r="117" spans="1:15" s="425" customFormat="1" ht="17.100000000000001" customHeight="1" x14ac:dyDescent="0.25">
      <c r="A117" s="181">
        <v>3</v>
      </c>
      <c r="B117" s="234" t="s">
        <v>407</v>
      </c>
      <c r="C117" s="181">
        <f>Distt.Major!C155</f>
        <v>1</v>
      </c>
      <c r="D117" s="181">
        <f>Distt.Major!D155</f>
        <v>4.3636999999999997</v>
      </c>
      <c r="E117" s="181">
        <f>Distt.Major!E155</f>
        <v>0</v>
      </c>
      <c r="F117" s="181">
        <f>Distt.Major!F155</f>
        <v>0</v>
      </c>
      <c r="G117" s="181">
        <f>Distt.Major!G155</f>
        <v>10000</v>
      </c>
      <c r="H117" s="181">
        <f>Distt.Major!H155</f>
        <v>0</v>
      </c>
    </row>
    <row r="118" spans="1:15" s="425" customFormat="1" ht="17.100000000000001" customHeight="1" x14ac:dyDescent="0.25">
      <c r="A118" s="181">
        <v>4</v>
      </c>
      <c r="B118" s="19" t="s">
        <v>277</v>
      </c>
      <c r="C118" s="225">
        <f>Distt.Major!C177</f>
        <v>5</v>
      </c>
      <c r="D118" s="225">
        <f>Distt.Major!D177</f>
        <v>24.76</v>
      </c>
      <c r="E118" s="225">
        <f>Distt.Major!E177</f>
        <v>0</v>
      </c>
      <c r="F118" s="225">
        <f>Distt.Major!F177</f>
        <v>0</v>
      </c>
      <c r="G118" s="225">
        <f>Distt.Major!G177</f>
        <v>150000</v>
      </c>
      <c r="H118" s="225">
        <f>Distt.Major!H177</f>
        <v>0</v>
      </c>
    </row>
    <row r="119" spans="1:15" s="425" customFormat="1" ht="17.100000000000001" customHeight="1" x14ac:dyDescent="0.25">
      <c r="A119" s="1152" t="s">
        <v>49</v>
      </c>
      <c r="B119" s="1153"/>
      <c r="C119" s="281">
        <f t="shared" ref="C119:H119" si="28">SUM(C115:C118)</f>
        <v>15</v>
      </c>
      <c r="D119" s="282">
        <f t="shared" si="28"/>
        <v>68.860699999999994</v>
      </c>
      <c r="E119" s="283">
        <f t="shared" si="28"/>
        <v>50157.33</v>
      </c>
      <c r="F119" s="283">
        <f t="shared" si="28"/>
        <v>203675616</v>
      </c>
      <c r="G119" s="283">
        <f t="shared" si="28"/>
        <v>1717608</v>
      </c>
      <c r="H119" s="281">
        <f t="shared" si="28"/>
        <v>10</v>
      </c>
      <c r="J119" s="582">
        <f>'Major Minerals'!C121</f>
        <v>15</v>
      </c>
      <c r="K119" s="582">
        <f>'Major Minerals'!D121</f>
        <v>68.860700000000008</v>
      </c>
      <c r="L119" s="582">
        <f>'Major Minerals'!E121</f>
        <v>50157.33</v>
      </c>
      <c r="M119" s="582">
        <f>'Major Minerals'!F121</f>
        <v>203675616</v>
      </c>
      <c r="N119" s="582">
        <f>'Major Minerals'!G121</f>
        <v>1717608</v>
      </c>
      <c r="O119" s="582">
        <f>'Major Minerals'!H121</f>
        <v>10</v>
      </c>
    </row>
    <row r="120" spans="1:15" s="425" customFormat="1" ht="17.100000000000001" customHeight="1" x14ac:dyDescent="0.25">
      <c r="J120" s="426">
        <f>J119-C119</f>
        <v>0</v>
      </c>
      <c r="K120" s="426">
        <f t="shared" ref="K120:O120" si="29">K119-D119</f>
        <v>0</v>
      </c>
      <c r="L120" s="426">
        <f t="shared" si="29"/>
        <v>0</v>
      </c>
      <c r="M120" s="426">
        <f t="shared" si="29"/>
        <v>0</v>
      </c>
      <c r="N120" s="426">
        <f t="shared" si="29"/>
        <v>0</v>
      </c>
      <c r="O120" s="426">
        <f t="shared" si="29"/>
        <v>0</v>
      </c>
    </row>
    <row r="121" spans="1:15" s="425" customFormat="1" ht="17.100000000000001" customHeight="1" x14ac:dyDescent="0.25">
      <c r="A121" s="1154" t="s">
        <v>32</v>
      </c>
      <c r="B121" s="1154"/>
      <c r="C121" s="1154"/>
      <c r="D121" s="1154"/>
      <c r="E121" s="1154"/>
      <c r="F121" s="1154"/>
      <c r="G121" s="1154"/>
      <c r="H121" s="1154"/>
    </row>
    <row r="122" spans="1:15" s="425" customFormat="1" ht="17.100000000000001" customHeight="1" x14ac:dyDescent="0.25">
      <c r="A122" s="1155" t="s">
        <v>2</v>
      </c>
      <c r="B122" s="1150" t="s">
        <v>269</v>
      </c>
      <c r="C122" s="270" t="s">
        <v>4</v>
      </c>
      <c r="D122" s="270" t="s">
        <v>5</v>
      </c>
      <c r="E122" s="270" t="s">
        <v>6</v>
      </c>
      <c r="F122" s="270" t="s">
        <v>7</v>
      </c>
      <c r="G122" s="270" t="s">
        <v>8</v>
      </c>
      <c r="H122" s="270" t="s">
        <v>9</v>
      </c>
    </row>
    <row r="123" spans="1:15" s="425" customFormat="1" ht="17.100000000000001" customHeight="1" x14ac:dyDescent="0.25">
      <c r="A123" s="1156"/>
      <c r="B123" s="1151"/>
      <c r="C123" s="2" t="s">
        <v>10</v>
      </c>
      <c r="D123" s="2" t="s">
        <v>77</v>
      </c>
      <c r="E123" s="2" t="s">
        <v>78</v>
      </c>
      <c r="F123" s="53" t="s">
        <v>79</v>
      </c>
      <c r="G123" s="53" t="s">
        <v>79</v>
      </c>
      <c r="H123" s="2" t="s">
        <v>12</v>
      </c>
    </row>
    <row r="124" spans="1:15" s="425" customFormat="1" ht="17.100000000000001" customHeight="1" x14ac:dyDescent="0.25">
      <c r="A124" s="230">
        <v>1</v>
      </c>
      <c r="B124" s="19" t="s">
        <v>244</v>
      </c>
      <c r="C124" s="202">
        <f>Distt.Major!C46</f>
        <v>3</v>
      </c>
      <c r="D124" s="202">
        <f>Distt.Major!D46</f>
        <v>154</v>
      </c>
      <c r="E124" s="202">
        <f>Distt.Major!E46</f>
        <v>0</v>
      </c>
      <c r="F124" s="202">
        <f>Distt.Major!F46</f>
        <v>0</v>
      </c>
      <c r="G124" s="202">
        <f>Distt.Major!G46</f>
        <v>5660200</v>
      </c>
      <c r="H124" s="202">
        <f>Distt.Major!H46</f>
        <v>0</v>
      </c>
    </row>
    <row r="125" spans="1:15" s="425" customFormat="1" ht="17.100000000000001" customHeight="1" x14ac:dyDescent="0.25">
      <c r="A125" s="181">
        <v>2</v>
      </c>
      <c r="B125" s="19" t="s">
        <v>266</v>
      </c>
      <c r="C125" s="181">
        <f>Distt.Major!C192</f>
        <v>0</v>
      </c>
      <c r="D125" s="181">
        <f>Distt.Major!D192</f>
        <v>0</v>
      </c>
      <c r="E125" s="181">
        <f>Distt.Major!E192</f>
        <v>0</v>
      </c>
      <c r="F125" s="181">
        <f>Distt.Major!F192</f>
        <v>0</v>
      </c>
      <c r="G125" s="181">
        <f>Distt.Major!G192</f>
        <v>0</v>
      </c>
      <c r="H125" s="181">
        <f>Distt.Major!H192</f>
        <v>0</v>
      </c>
    </row>
    <row r="126" spans="1:15" s="425" customFormat="1" ht="17.100000000000001" customHeight="1" x14ac:dyDescent="0.25">
      <c r="A126" s="1152" t="s">
        <v>49</v>
      </c>
      <c r="B126" s="1153"/>
      <c r="C126" s="281">
        <f>SUM(C125+C124)</f>
        <v>3</v>
      </c>
      <c r="D126" s="281">
        <f t="shared" ref="D126:H126" si="30">SUM(D125+D124)</f>
        <v>154</v>
      </c>
      <c r="E126" s="281">
        <f t="shared" si="30"/>
        <v>0</v>
      </c>
      <c r="F126" s="281">
        <f t="shared" si="30"/>
        <v>0</v>
      </c>
      <c r="G126" s="281">
        <f t="shared" si="30"/>
        <v>5660200</v>
      </c>
      <c r="H126" s="281">
        <f t="shared" si="30"/>
        <v>0</v>
      </c>
      <c r="J126" s="583">
        <f>'Major Minerals'!C128</f>
        <v>3</v>
      </c>
      <c r="K126" s="583">
        <f>'Major Minerals'!D128</f>
        <v>154</v>
      </c>
      <c r="L126" s="583">
        <f>'Major Minerals'!E128</f>
        <v>0</v>
      </c>
      <c r="M126" s="583">
        <f>'Major Minerals'!F128</f>
        <v>0</v>
      </c>
      <c r="N126" s="583">
        <f>'Major Minerals'!G128</f>
        <v>5660200</v>
      </c>
      <c r="O126" s="583">
        <f>'Major Minerals'!H128</f>
        <v>0</v>
      </c>
    </row>
    <row r="127" spans="1:15" s="425" customFormat="1" ht="17.100000000000001" customHeight="1" x14ac:dyDescent="0.25">
      <c r="A127" s="444"/>
      <c r="B127" s="445"/>
      <c r="C127" s="446"/>
      <c r="D127" s="447"/>
      <c r="E127" s="448"/>
      <c r="F127" s="448"/>
      <c r="G127" s="448"/>
      <c r="H127" s="446"/>
      <c r="J127" s="425">
        <f>J126-C126</f>
        <v>0</v>
      </c>
      <c r="K127" s="425">
        <f t="shared" ref="K127:O127" si="31">K126-D126</f>
        <v>0</v>
      </c>
      <c r="L127" s="425">
        <f t="shared" si="31"/>
        <v>0</v>
      </c>
      <c r="M127" s="425">
        <f t="shared" si="31"/>
        <v>0</v>
      </c>
      <c r="N127" s="425">
        <f t="shared" si="31"/>
        <v>0</v>
      </c>
      <c r="O127" s="425">
        <f t="shared" si="31"/>
        <v>0</v>
      </c>
    </row>
    <row r="128" spans="1:15" s="425" customFormat="1" ht="17.100000000000001" customHeight="1" x14ac:dyDescent="0.25">
      <c r="A128" s="1154" t="s">
        <v>34</v>
      </c>
      <c r="B128" s="1154"/>
      <c r="C128" s="1154"/>
      <c r="D128" s="1154"/>
      <c r="E128" s="1154"/>
      <c r="F128" s="1154"/>
      <c r="G128" s="1154"/>
      <c r="H128" s="1154"/>
    </row>
    <row r="129" spans="1:8" s="425" customFormat="1" ht="17.100000000000001" customHeight="1" x14ac:dyDescent="0.25">
      <c r="A129" s="1155" t="s">
        <v>2</v>
      </c>
      <c r="B129" s="1150" t="s">
        <v>269</v>
      </c>
      <c r="C129" s="270" t="s">
        <v>4</v>
      </c>
      <c r="D129" s="270" t="s">
        <v>5</v>
      </c>
      <c r="E129" s="270" t="s">
        <v>6</v>
      </c>
      <c r="F129" s="270" t="s">
        <v>7</v>
      </c>
      <c r="G129" s="270" t="s">
        <v>8</v>
      </c>
      <c r="H129" s="270" t="s">
        <v>9</v>
      </c>
    </row>
    <row r="130" spans="1:8" s="425" customFormat="1" ht="17.100000000000001" customHeight="1" x14ac:dyDescent="0.25">
      <c r="A130" s="1156"/>
      <c r="B130" s="1151"/>
      <c r="C130" s="2" t="s">
        <v>10</v>
      </c>
      <c r="D130" s="2" t="s">
        <v>77</v>
      </c>
      <c r="E130" s="2" t="s">
        <v>78</v>
      </c>
      <c r="F130" s="53" t="s">
        <v>79</v>
      </c>
      <c r="G130" s="53" t="s">
        <v>79</v>
      </c>
      <c r="H130" s="2" t="s">
        <v>12</v>
      </c>
    </row>
    <row r="131" spans="1:8" s="425" customFormat="1" ht="17.100000000000001" customHeight="1" x14ac:dyDescent="0.25">
      <c r="A131" s="181">
        <v>1</v>
      </c>
      <c r="B131" s="234" t="s">
        <v>239</v>
      </c>
      <c r="C131" s="157">
        <f>Distt.Major!C15</f>
        <v>2</v>
      </c>
      <c r="D131" s="157">
        <f>Distt.Major!D15</f>
        <v>1304.83</v>
      </c>
      <c r="E131" s="157">
        <f>Distt.Major!E15</f>
        <v>2378188.23</v>
      </c>
      <c r="F131" s="157">
        <f>Distt.Major!F15</f>
        <v>1308003527</v>
      </c>
      <c r="G131" s="157">
        <f>Distt.Major!G15</f>
        <v>190255058</v>
      </c>
      <c r="H131" s="157">
        <f>Distt.Major!H15</f>
        <v>110</v>
      </c>
    </row>
    <row r="132" spans="1:8" s="425" customFormat="1" ht="17.100000000000001" customHeight="1" x14ac:dyDescent="0.25">
      <c r="A132" s="181">
        <v>2</v>
      </c>
      <c r="B132" s="234" t="s">
        <v>270</v>
      </c>
      <c r="C132" s="148">
        <f>Distt.Major!C23</f>
        <v>0</v>
      </c>
      <c r="D132" s="148">
        <f>Distt.Major!D23</f>
        <v>0</v>
      </c>
      <c r="E132" s="148">
        <f>Distt.Major!E23</f>
        <v>0</v>
      </c>
      <c r="F132" s="148">
        <f>Distt.Major!F23</f>
        <v>0</v>
      </c>
      <c r="G132" s="148">
        <f>Distt.Major!G23</f>
        <v>0</v>
      </c>
      <c r="H132" s="148">
        <f>Distt.Major!H23</f>
        <v>0</v>
      </c>
    </row>
    <row r="133" spans="1:8" s="425" customFormat="1" ht="17.100000000000001" customHeight="1" x14ac:dyDescent="0.25">
      <c r="A133" s="181">
        <v>3</v>
      </c>
      <c r="B133" s="234" t="s">
        <v>241</v>
      </c>
      <c r="C133" s="181">
        <f>Distt.Major!C30</f>
        <v>1</v>
      </c>
      <c r="D133" s="181">
        <f>Distt.Major!D30</f>
        <v>65.819999999999993</v>
      </c>
      <c r="E133" s="181">
        <f>Distt.Major!E30</f>
        <v>1389284.17</v>
      </c>
      <c r="F133" s="181">
        <f>Distt.Major!F30</f>
        <v>972498919</v>
      </c>
      <c r="G133" s="181">
        <f>Distt.Major!G30</f>
        <v>111360000</v>
      </c>
      <c r="H133" s="181">
        <f>Distt.Major!H30</f>
        <v>250</v>
      </c>
    </row>
    <row r="134" spans="1:8" s="425" customFormat="1" ht="17.100000000000001" customHeight="1" x14ac:dyDescent="0.25">
      <c r="A134" s="181">
        <v>4</v>
      </c>
      <c r="B134" s="234" t="s">
        <v>258</v>
      </c>
      <c r="C134" s="155">
        <f>Distt.Major!C136</f>
        <v>9</v>
      </c>
      <c r="D134" s="155">
        <f>Distt.Major!D136</f>
        <v>3419.27</v>
      </c>
      <c r="E134" s="155">
        <f>Distt.Major!E136</f>
        <v>5170597.41</v>
      </c>
      <c r="F134" s="155">
        <f>Distt.Major!F136</f>
        <v>2625948457.5</v>
      </c>
      <c r="G134" s="155">
        <f>Distt.Major!G136</f>
        <v>413647778</v>
      </c>
      <c r="H134" s="155">
        <f>Distt.Major!H136</f>
        <v>500</v>
      </c>
    </row>
    <row r="135" spans="1:8" s="425" customFormat="1" ht="17.100000000000001" customHeight="1" x14ac:dyDescent="0.25">
      <c r="A135" s="181">
        <v>5</v>
      </c>
      <c r="B135" s="234" t="s">
        <v>246</v>
      </c>
      <c r="C135" s="274">
        <f>Distt.Major!C67</f>
        <v>1</v>
      </c>
      <c r="D135" s="274">
        <f>Distt.Major!D67</f>
        <v>1516.8</v>
      </c>
      <c r="E135" s="274">
        <f>Distt.Major!E67</f>
        <v>997817.69</v>
      </c>
      <c r="F135" s="274">
        <f>Distt.Major!F67</f>
        <v>748363267.5</v>
      </c>
      <c r="G135" s="274">
        <f>Distt.Major!G67</f>
        <v>97305349</v>
      </c>
      <c r="H135" s="274">
        <f>Distt.Major!H67</f>
        <v>150</v>
      </c>
    </row>
    <row r="136" spans="1:8" s="425" customFormat="1" ht="17.100000000000001" customHeight="1" x14ac:dyDescent="0.25">
      <c r="A136" s="655">
        <v>6</v>
      </c>
      <c r="B136" s="234" t="s">
        <v>263</v>
      </c>
      <c r="C136" s="158">
        <f>Distt.Major!C161</f>
        <v>1</v>
      </c>
      <c r="D136" s="158">
        <f>Distt.Major!D161</f>
        <v>41.13</v>
      </c>
      <c r="E136" s="158">
        <f>Distt.Major!E161</f>
        <v>1602.82</v>
      </c>
      <c r="F136" s="158">
        <f>Distt.Major!F161</f>
        <v>0</v>
      </c>
      <c r="G136" s="158">
        <f>Distt.Major!G161</f>
        <v>60000</v>
      </c>
      <c r="H136" s="158">
        <f>Distt.Major!H161</f>
        <v>0</v>
      </c>
    </row>
    <row r="137" spans="1:8" s="425" customFormat="1" ht="17.100000000000001" customHeight="1" x14ac:dyDescent="0.25">
      <c r="A137" s="655">
        <v>7</v>
      </c>
      <c r="B137" s="234" t="s">
        <v>247</v>
      </c>
      <c r="C137" s="155">
        <f>Distt.Major!C73</f>
        <v>11</v>
      </c>
      <c r="D137" s="155">
        <f>Distt.Major!D73</f>
        <v>5824.5120000000006</v>
      </c>
      <c r="E137" s="155">
        <f>Distt.Major!E73</f>
        <v>37136074.879999995</v>
      </c>
      <c r="F137" s="155">
        <f>Distt.Major!F73</f>
        <v>26672773516</v>
      </c>
      <c r="G137" s="155">
        <f>Distt.Major!G73</f>
        <v>2880297449</v>
      </c>
      <c r="H137" s="155">
        <f>Distt.Major!H73</f>
        <v>2415</v>
      </c>
    </row>
    <row r="138" spans="1:8" s="425" customFormat="1" ht="17.100000000000001" customHeight="1" x14ac:dyDescent="0.25">
      <c r="A138" s="655">
        <v>8</v>
      </c>
      <c r="B138" s="234" t="s">
        <v>273</v>
      </c>
      <c r="C138" s="236">
        <f>Distt.Major!C129</f>
        <v>1</v>
      </c>
      <c r="D138" s="236">
        <f>Distt.Major!D129</f>
        <v>895.42</v>
      </c>
      <c r="E138" s="236">
        <f>Distt.Major!E129</f>
        <v>3859727.49</v>
      </c>
      <c r="F138" s="236">
        <f>Distt.Major!F129</f>
        <v>2701809243</v>
      </c>
      <c r="G138" s="236">
        <f>Distt.Major!G129</f>
        <v>213000000</v>
      </c>
      <c r="H138" s="236">
        <f>Distt.Major!H129</f>
        <v>168</v>
      </c>
    </row>
    <row r="139" spans="1:8" s="425" customFormat="1" ht="17.100000000000001" customHeight="1" x14ac:dyDescent="0.25">
      <c r="A139" s="655">
        <v>9</v>
      </c>
      <c r="B139" s="234" t="s">
        <v>264</v>
      </c>
      <c r="C139" s="223">
        <f>Distt.Major!C168</f>
        <v>5</v>
      </c>
      <c r="D139" s="223">
        <f>Distt.Major!D168</f>
        <v>1124.01</v>
      </c>
      <c r="E139" s="223">
        <f>Distt.Major!E168</f>
        <v>13050820.210000001</v>
      </c>
      <c r="F139" s="223">
        <f>Distt.Major!F168</f>
        <v>8483033137</v>
      </c>
      <c r="G139" s="223">
        <f>Distt.Major!G168</f>
        <v>1077142000</v>
      </c>
      <c r="H139" s="223">
        <f>Distt.Major!H168</f>
        <v>960</v>
      </c>
    </row>
    <row r="140" spans="1:8" s="425" customFormat="1" ht="17.100000000000001" customHeight="1" x14ac:dyDescent="0.25">
      <c r="A140" s="655">
        <v>10</v>
      </c>
      <c r="B140" s="234" t="s">
        <v>259</v>
      </c>
      <c r="C140" s="181">
        <f>Distt.Major!C142</f>
        <v>6</v>
      </c>
      <c r="D140" s="181">
        <f>Distt.Major!D142</f>
        <v>2576</v>
      </c>
      <c r="E140" s="181">
        <f>Distt.Major!E142</f>
        <v>21164727.469999999</v>
      </c>
      <c r="F140" s="181">
        <f>Distt.Major!F142</f>
        <v>4232945494</v>
      </c>
      <c r="G140" s="181">
        <f>Distt.Major!G142</f>
        <v>1671601767</v>
      </c>
      <c r="H140" s="181">
        <f>Distt.Major!H142</f>
        <v>350</v>
      </c>
    </row>
    <row r="141" spans="1:8" s="425" customFormat="1" ht="17.100000000000001" customHeight="1" x14ac:dyDescent="0.25">
      <c r="A141" s="655">
        <v>11</v>
      </c>
      <c r="B141" s="234" t="s">
        <v>255</v>
      </c>
      <c r="C141" s="181">
        <f>Distt.Major!C114</f>
        <v>1</v>
      </c>
      <c r="D141" s="181">
        <f>Distt.Major!D114</f>
        <v>624</v>
      </c>
      <c r="E141" s="181">
        <f>Distt.Major!E114</f>
        <v>0</v>
      </c>
      <c r="F141" s="181">
        <f>Distt.Major!F114</f>
        <v>0</v>
      </c>
      <c r="G141" s="181">
        <f>Distt.Major!G114</f>
        <v>1248000</v>
      </c>
      <c r="H141" s="181">
        <f>Distt.Major!H114</f>
        <v>60</v>
      </c>
    </row>
    <row r="142" spans="1:8" s="425" customFormat="1" ht="17.100000000000001" customHeight="1" x14ac:dyDescent="0.25">
      <c r="A142" s="655">
        <v>12</v>
      </c>
      <c r="B142" s="234" t="s">
        <v>251</v>
      </c>
      <c r="C142" s="181">
        <f>Distt.Major!C92</f>
        <v>2</v>
      </c>
      <c r="D142" s="181">
        <f>Distt.Major!D92</f>
        <v>581.15</v>
      </c>
      <c r="E142" s="181">
        <f>Distt.Major!E92</f>
        <v>4328608</v>
      </c>
      <c r="F142" s="181">
        <f>Distt.Major!F92</f>
        <v>3462886400</v>
      </c>
      <c r="G142" s="181">
        <f>Distt.Major!G92</f>
        <v>346418120</v>
      </c>
      <c r="H142" s="181">
        <f>Distt.Major!H92</f>
        <v>270</v>
      </c>
    </row>
    <row r="143" spans="1:8" s="425" customFormat="1" ht="17.100000000000001" customHeight="1" x14ac:dyDescent="0.25">
      <c r="A143" s="655">
        <v>13</v>
      </c>
      <c r="B143" s="234" t="s">
        <v>256</v>
      </c>
      <c r="C143" s="181">
        <f>Distt.Major!C123</f>
        <v>1</v>
      </c>
      <c r="D143" s="181">
        <f>Distt.Major!D123</f>
        <v>195.7064</v>
      </c>
      <c r="E143" s="181">
        <f>Distt.Major!E123</f>
        <v>0</v>
      </c>
      <c r="F143" s="181">
        <f>Distt.Major!F123</f>
        <v>0</v>
      </c>
      <c r="G143" s="181">
        <f>Distt.Major!G123</f>
        <v>0</v>
      </c>
      <c r="H143" s="181">
        <f>Distt.Major!H123</f>
        <v>0</v>
      </c>
    </row>
    <row r="144" spans="1:8" s="425" customFormat="1" ht="17.100000000000001" customHeight="1" x14ac:dyDescent="0.25">
      <c r="A144" s="655">
        <v>14</v>
      </c>
      <c r="B144" s="234" t="s">
        <v>266</v>
      </c>
      <c r="C144" s="181">
        <f>Distt.Major!C191</f>
        <v>2</v>
      </c>
      <c r="D144" s="181">
        <f>Distt.Major!D191</f>
        <v>918.27</v>
      </c>
      <c r="E144" s="181">
        <f>Distt.Major!E191</f>
        <v>1943047</v>
      </c>
      <c r="F144" s="181">
        <f>Distt.Major!F191</f>
        <v>1360132900</v>
      </c>
      <c r="G144" s="181">
        <f>Distt.Major!G191</f>
        <v>119959940</v>
      </c>
      <c r="H144" s="181">
        <f>Distt.Major!H191</f>
        <v>165</v>
      </c>
    </row>
    <row r="145" spans="1:15" s="425" customFormat="1" ht="17.100000000000001" customHeight="1" x14ac:dyDescent="0.25">
      <c r="A145" s="655">
        <v>15</v>
      </c>
      <c r="B145" s="234" t="s">
        <v>253</v>
      </c>
      <c r="C145" s="155">
        <f>Distt.Major!C100</f>
        <v>3</v>
      </c>
      <c r="D145" s="155">
        <f>Distt.Major!D100</f>
        <v>2514</v>
      </c>
      <c r="E145" s="155">
        <f>Distt.Major!E100</f>
        <v>3621715.75</v>
      </c>
      <c r="F145" s="155">
        <f>Distt.Major!F100</f>
        <v>2354115238</v>
      </c>
      <c r="G145" s="155">
        <f>Distt.Major!G100</f>
        <v>278000000</v>
      </c>
      <c r="H145" s="155">
        <f>Distt.Major!H100</f>
        <v>360</v>
      </c>
    </row>
    <row r="146" spans="1:15" s="425" customFormat="1" ht="17.100000000000001" customHeight="1" x14ac:dyDescent="0.25">
      <c r="A146" s="1152" t="s">
        <v>49</v>
      </c>
      <c r="B146" s="1153"/>
      <c r="C146" s="281">
        <f>SUM(C131:C145)</f>
        <v>46</v>
      </c>
      <c r="D146" s="282">
        <f t="shared" ref="D146:H146" si="32">SUM(D131:D145)</f>
        <v>21600.918400000002</v>
      </c>
      <c r="E146" s="283">
        <f t="shared" si="32"/>
        <v>95042211.120000005</v>
      </c>
      <c r="F146" s="283">
        <f t="shared" si="32"/>
        <v>54922510099</v>
      </c>
      <c r="G146" s="283">
        <f t="shared" si="32"/>
        <v>7400295461</v>
      </c>
      <c r="H146" s="281">
        <f t="shared" si="32"/>
        <v>5758</v>
      </c>
      <c r="J146" s="582">
        <f>'Major Minerals'!C149</f>
        <v>46</v>
      </c>
      <c r="K146" s="582">
        <f>'Major Minerals'!D149</f>
        <v>21600.918399999999</v>
      </c>
      <c r="L146" s="582">
        <f>'Major Minerals'!E149</f>
        <v>95042211.120000005</v>
      </c>
      <c r="M146" s="582">
        <f>'Major Minerals'!F149</f>
        <v>54922510099</v>
      </c>
      <c r="N146" s="582">
        <f>'Major Minerals'!G149</f>
        <v>7400295461</v>
      </c>
      <c r="O146" s="582">
        <f>'Major Minerals'!H149</f>
        <v>5758</v>
      </c>
    </row>
    <row r="147" spans="1:15" s="425" customFormat="1" ht="17.100000000000001" customHeight="1" x14ac:dyDescent="0.25">
      <c r="J147" s="426">
        <f>J146-C146</f>
        <v>0</v>
      </c>
      <c r="K147" s="426">
        <f t="shared" ref="K147:O147" si="33">K146-D146</f>
        <v>0</v>
      </c>
      <c r="L147" s="426">
        <f t="shared" si="33"/>
        <v>0</v>
      </c>
      <c r="M147" s="426">
        <f t="shared" si="33"/>
        <v>0</v>
      </c>
      <c r="N147" s="426">
        <f t="shared" si="33"/>
        <v>0</v>
      </c>
      <c r="O147" s="426">
        <f t="shared" si="33"/>
        <v>0</v>
      </c>
    </row>
    <row r="148" spans="1:15" s="425" customFormat="1" ht="17.100000000000001" customHeight="1" x14ac:dyDescent="0.25">
      <c r="A148" s="1154" t="s">
        <v>33</v>
      </c>
      <c r="B148" s="1154"/>
      <c r="C148" s="1154"/>
      <c r="D148" s="1154"/>
      <c r="E148" s="1154"/>
      <c r="F148" s="1154"/>
      <c r="G148" s="1154"/>
      <c r="H148" s="1154"/>
    </row>
    <row r="149" spans="1:15" s="425" customFormat="1" ht="17.100000000000001" customHeight="1" x14ac:dyDescent="0.25">
      <c r="A149" s="1155" t="s">
        <v>2</v>
      </c>
      <c r="B149" s="1150" t="s">
        <v>269</v>
      </c>
      <c r="C149" s="270" t="s">
        <v>4</v>
      </c>
      <c r="D149" s="270" t="s">
        <v>5</v>
      </c>
      <c r="E149" s="270" t="s">
        <v>6</v>
      </c>
      <c r="F149" s="270" t="s">
        <v>7</v>
      </c>
      <c r="G149" s="270" t="s">
        <v>8</v>
      </c>
      <c r="H149" s="270" t="s">
        <v>9</v>
      </c>
    </row>
    <row r="150" spans="1:15" s="425" customFormat="1" ht="17.100000000000001" customHeight="1" x14ac:dyDescent="0.25">
      <c r="A150" s="1156"/>
      <c r="B150" s="1151"/>
      <c r="C150" s="2" t="s">
        <v>10</v>
      </c>
      <c r="D150" s="2" t="s">
        <v>77</v>
      </c>
      <c r="E150" s="2" t="s">
        <v>78</v>
      </c>
      <c r="F150" s="53" t="s">
        <v>79</v>
      </c>
      <c r="G150" s="53" t="s">
        <v>79</v>
      </c>
      <c r="H150" s="2" t="s">
        <v>12</v>
      </c>
    </row>
    <row r="151" spans="1:15" s="425" customFormat="1" ht="17.100000000000001" customHeight="1" x14ac:dyDescent="0.25">
      <c r="A151" s="181">
        <v>1</v>
      </c>
      <c r="B151" s="234" t="s">
        <v>280</v>
      </c>
      <c r="C151" s="181">
        <f>Distt.Major!C36</f>
        <v>4</v>
      </c>
      <c r="D151" s="181">
        <f>Distt.Major!D36</f>
        <v>11358.14</v>
      </c>
      <c r="E151" s="181">
        <f>Distt.Major!E36</f>
        <v>7324480.9500000002</v>
      </c>
      <c r="F151" s="181">
        <f>Distt.Major!F36</f>
        <v>14648961900</v>
      </c>
      <c r="G151" s="181">
        <f>Distt.Major!G36</f>
        <v>1175812626</v>
      </c>
      <c r="H151" s="181">
        <f>Distt.Major!H36</f>
        <v>120</v>
      </c>
    </row>
    <row r="152" spans="1:15" s="425" customFormat="1" ht="17.100000000000001" customHeight="1" x14ac:dyDescent="0.25">
      <c r="A152" s="181">
        <v>2</v>
      </c>
      <c r="B152" s="234" t="s">
        <v>245</v>
      </c>
      <c r="C152" s="155">
        <f>Distt.Major!C60</f>
        <v>2</v>
      </c>
      <c r="D152" s="155">
        <f>Distt.Major!D60</f>
        <v>2212.25</v>
      </c>
      <c r="E152" s="155">
        <f>Distt.Major!E60</f>
        <v>3022886.66</v>
      </c>
      <c r="F152" s="155">
        <f>Distt.Major!F60</f>
        <v>5441195988</v>
      </c>
      <c r="G152" s="155">
        <f>Distt.Major!G60</f>
        <v>406263837</v>
      </c>
      <c r="H152" s="155">
        <f>Distt.Major!H60</f>
        <v>230</v>
      </c>
    </row>
    <row r="153" spans="1:15" s="425" customFormat="1" ht="17.100000000000001" customHeight="1" x14ac:dyDescent="0.25">
      <c r="A153" s="181">
        <v>3</v>
      </c>
      <c r="B153" s="234" t="s">
        <v>258</v>
      </c>
      <c r="C153" s="214">
        <f>Distt.Major!C135</f>
        <v>1</v>
      </c>
      <c r="D153" s="214">
        <f>Distt.Major!D135</f>
        <v>1063.3499999999999</v>
      </c>
      <c r="E153" s="214">
        <f>Distt.Major!E135</f>
        <v>0</v>
      </c>
      <c r="F153" s="214">
        <f>Distt.Major!F135</f>
        <v>0</v>
      </c>
      <c r="G153" s="214">
        <f>Distt.Major!G135</f>
        <v>2126700</v>
      </c>
      <c r="H153" s="214">
        <f>Distt.Major!H135</f>
        <v>250</v>
      </c>
    </row>
    <row r="154" spans="1:15" s="425" customFormat="1" ht="17.100000000000001" customHeight="1" x14ac:dyDescent="0.25">
      <c r="A154" s="1152" t="s">
        <v>49</v>
      </c>
      <c r="B154" s="1153"/>
      <c r="C154" s="281">
        <f t="shared" ref="C154:H154" si="34">SUM(C151:C153)</f>
        <v>7</v>
      </c>
      <c r="D154" s="282">
        <f t="shared" si="34"/>
        <v>14633.74</v>
      </c>
      <c r="E154" s="283">
        <f t="shared" si="34"/>
        <v>10347367.609999999</v>
      </c>
      <c r="F154" s="283">
        <f t="shared" si="34"/>
        <v>20090157888</v>
      </c>
      <c r="G154" s="283">
        <f t="shared" si="34"/>
        <v>1584203163</v>
      </c>
      <c r="H154" s="281">
        <f t="shared" si="34"/>
        <v>600</v>
      </c>
      <c r="J154" s="582">
        <f>'Major Minerals'!C157</f>
        <v>7</v>
      </c>
      <c r="K154" s="582">
        <f>'Major Minerals'!D157</f>
        <v>14633.74</v>
      </c>
      <c r="L154" s="582">
        <f>'Major Minerals'!E157</f>
        <v>10347367.609999999</v>
      </c>
      <c r="M154" s="582">
        <f>'Major Minerals'!F157</f>
        <v>20090157888</v>
      </c>
      <c r="N154" s="582">
        <f>'Major Minerals'!G157</f>
        <v>1584203163</v>
      </c>
      <c r="O154" s="582">
        <f>'Major Minerals'!H157</f>
        <v>600</v>
      </c>
    </row>
    <row r="155" spans="1:15" s="425" customFormat="1" ht="17.100000000000001" customHeight="1" x14ac:dyDescent="0.25">
      <c r="J155" s="426">
        <f>J154-C154</f>
        <v>0</v>
      </c>
      <c r="K155" s="426">
        <f t="shared" ref="K155:O155" si="35">K154-D154</f>
        <v>0</v>
      </c>
      <c r="L155" s="426">
        <f t="shared" si="35"/>
        <v>0</v>
      </c>
      <c r="M155" s="426">
        <f t="shared" si="35"/>
        <v>0</v>
      </c>
      <c r="N155" s="426">
        <f t="shared" si="35"/>
        <v>0</v>
      </c>
      <c r="O155" s="426">
        <f t="shared" si="35"/>
        <v>0</v>
      </c>
    </row>
    <row r="156" spans="1:15" s="425" customFormat="1" ht="17.100000000000001" customHeight="1" x14ac:dyDescent="0.25">
      <c r="A156" s="1154" t="s">
        <v>35</v>
      </c>
      <c r="B156" s="1154"/>
      <c r="C156" s="1154"/>
      <c r="D156" s="1154"/>
      <c r="E156" s="1154"/>
      <c r="F156" s="1154"/>
      <c r="G156" s="1154"/>
      <c r="H156" s="1154"/>
    </row>
    <row r="157" spans="1:15" s="425" customFormat="1" ht="17.100000000000001" customHeight="1" x14ac:dyDescent="0.25">
      <c r="A157" s="1155" t="s">
        <v>2</v>
      </c>
      <c r="B157" s="1150" t="s">
        <v>269</v>
      </c>
      <c r="C157" s="270" t="s">
        <v>4</v>
      </c>
      <c r="D157" s="270" t="s">
        <v>5</v>
      </c>
      <c r="E157" s="270" t="s">
        <v>6</v>
      </c>
      <c r="F157" s="270" t="s">
        <v>7</v>
      </c>
      <c r="G157" s="270" t="s">
        <v>8</v>
      </c>
      <c r="H157" s="270" t="s">
        <v>9</v>
      </c>
    </row>
    <row r="158" spans="1:15" s="425" customFormat="1" ht="17.100000000000001" customHeight="1" x14ac:dyDescent="0.25">
      <c r="A158" s="1156"/>
      <c r="B158" s="1151"/>
      <c r="C158" s="2" t="s">
        <v>10</v>
      </c>
      <c r="D158" s="2" t="s">
        <v>77</v>
      </c>
      <c r="E158" s="2" t="s">
        <v>78</v>
      </c>
      <c r="F158" s="53" t="s">
        <v>79</v>
      </c>
      <c r="G158" s="53" t="s">
        <v>79</v>
      </c>
      <c r="H158" s="2" t="s">
        <v>12</v>
      </c>
    </row>
    <row r="159" spans="1:15" s="425" customFormat="1" ht="17.100000000000001" customHeight="1" x14ac:dyDescent="0.25">
      <c r="A159" s="181">
        <v>1</v>
      </c>
      <c r="B159" s="19" t="s">
        <v>239</v>
      </c>
      <c r="C159" s="155">
        <f>Distt.Major!C11</f>
        <v>1</v>
      </c>
      <c r="D159" s="155">
        <f>Distt.Major!D11</f>
        <v>26.12</v>
      </c>
      <c r="E159" s="155">
        <f>Distt.Major!E11</f>
        <v>0</v>
      </c>
      <c r="F159" s="155">
        <f>Distt.Major!F11</f>
        <v>0</v>
      </c>
      <c r="G159" s="155">
        <f>Distt.Major!G11</f>
        <v>185280</v>
      </c>
      <c r="H159" s="155">
        <f>Distt.Major!H11</f>
        <v>0</v>
      </c>
    </row>
    <row r="160" spans="1:15" s="425" customFormat="1" ht="17.100000000000001" customHeight="1" x14ac:dyDescent="0.25">
      <c r="A160" s="181">
        <v>2</v>
      </c>
      <c r="B160" s="19" t="s">
        <v>259</v>
      </c>
      <c r="C160" s="181">
        <f>Distt.Major!C144</f>
        <v>1</v>
      </c>
      <c r="D160" s="181">
        <f>Distt.Major!D144</f>
        <v>10</v>
      </c>
      <c r="E160" s="181">
        <f>Distt.Major!E144</f>
        <v>0</v>
      </c>
      <c r="F160" s="181">
        <f>Distt.Major!F144</f>
        <v>0</v>
      </c>
      <c r="G160" s="181">
        <f>Distt.Major!G144</f>
        <v>0</v>
      </c>
      <c r="H160" s="181">
        <f>Distt.Major!H144</f>
        <v>0</v>
      </c>
    </row>
    <row r="161" spans="1:15" s="425" customFormat="1" ht="17.100000000000001" customHeight="1" x14ac:dyDescent="0.25">
      <c r="A161" s="1152" t="s">
        <v>49</v>
      </c>
      <c r="B161" s="1153"/>
      <c r="C161" s="281">
        <f t="shared" ref="C161:H161" si="36">SUM(C159:C160)</f>
        <v>2</v>
      </c>
      <c r="D161" s="282">
        <f t="shared" si="36"/>
        <v>36.120000000000005</v>
      </c>
      <c r="E161" s="283">
        <f t="shared" si="36"/>
        <v>0</v>
      </c>
      <c r="F161" s="438">
        <f t="shared" si="36"/>
        <v>0</v>
      </c>
      <c r="G161" s="283">
        <f t="shared" si="36"/>
        <v>185280</v>
      </c>
      <c r="H161" s="283">
        <f t="shared" si="36"/>
        <v>0</v>
      </c>
      <c r="J161" s="691">
        <f>'Major Minerals'!C165</f>
        <v>2</v>
      </c>
      <c r="K161" s="691">
        <f>'Major Minerals'!D165</f>
        <v>36.120000000000005</v>
      </c>
      <c r="L161" s="691">
        <f>'Major Minerals'!E165</f>
        <v>0</v>
      </c>
      <c r="M161" s="691">
        <f>'Major Minerals'!F165</f>
        <v>0</v>
      </c>
      <c r="N161" s="691">
        <f>'Major Minerals'!G165</f>
        <v>185280</v>
      </c>
      <c r="O161" s="691">
        <f>'Major Minerals'!H165</f>
        <v>0</v>
      </c>
    </row>
    <row r="162" spans="1:15" s="425" customFormat="1" ht="17.100000000000001" customHeight="1" x14ac:dyDescent="0.25">
      <c r="J162" s="425">
        <f>J161-C161</f>
        <v>0</v>
      </c>
      <c r="K162" s="425">
        <f t="shared" ref="K162:O162" si="37">K161-D161</f>
        <v>0</v>
      </c>
      <c r="L162" s="425">
        <f t="shared" si="37"/>
        <v>0</v>
      </c>
      <c r="M162" s="425">
        <f t="shared" si="37"/>
        <v>0</v>
      </c>
      <c r="N162" s="425">
        <f t="shared" si="37"/>
        <v>0</v>
      </c>
      <c r="O162" s="425">
        <f t="shared" si="37"/>
        <v>0</v>
      </c>
    </row>
    <row r="163" spans="1:15" s="425" customFormat="1" ht="17.100000000000001" customHeight="1" x14ac:dyDescent="0.25">
      <c r="B163" s="449"/>
      <c r="C163" s="21"/>
      <c r="D163" s="1154" t="s">
        <v>41</v>
      </c>
      <c r="E163" s="1154"/>
      <c r="F163" s="453"/>
      <c r="G163" s="453"/>
      <c r="H163" s="453"/>
    </row>
    <row r="164" spans="1:15" s="425" customFormat="1" ht="17.100000000000001" customHeight="1" x14ac:dyDescent="0.25">
      <c r="A164" s="1155" t="s">
        <v>2</v>
      </c>
      <c r="B164" s="1150" t="s">
        <v>269</v>
      </c>
      <c r="C164" s="270" t="s">
        <v>4</v>
      </c>
      <c r="D164" s="270" t="s">
        <v>5</v>
      </c>
      <c r="E164" s="270" t="s">
        <v>6</v>
      </c>
      <c r="F164" s="270" t="s">
        <v>7</v>
      </c>
      <c r="G164" s="270" t="s">
        <v>8</v>
      </c>
      <c r="H164" s="270" t="s">
        <v>9</v>
      </c>
    </row>
    <row r="165" spans="1:15" s="425" customFormat="1" ht="17.100000000000001" customHeight="1" x14ac:dyDescent="0.25">
      <c r="A165" s="1156"/>
      <c r="B165" s="1151"/>
      <c r="C165" s="2" t="s">
        <v>10</v>
      </c>
      <c r="D165" s="2" t="s">
        <v>77</v>
      </c>
      <c r="E165" s="2" t="s">
        <v>78</v>
      </c>
      <c r="F165" s="53" t="s">
        <v>79</v>
      </c>
      <c r="G165" s="53" t="s">
        <v>79</v>
      </c>
      <c r="H165" s="2" t="s">
        <v>12</v>
      </c>
    </row>
    <row r="166" spans="1:15" s="425" customFormat="1" ht="17.100000000000001" customHeight="1" x14ac:dyDescent="0.25">
      <c r="A166" s="181">
        <v>1</v>
      </c>
      <c r="B166" s="19" t="s">
        <v>266</v>
      </c>
      <c r="C166" s="181">
        <f>Distt.Major!C187</f>
        <v>1</v>
      </c>
      <c r="D166" s="181">
        <f>Distt.Major!D187</f>
        <v>1370.37</v>
      </c>
      <c r="E166" s="181">
        <f>Distt.Major!E187</f>
        <v>1260662.1000000001</v>
      </c>
      <c r="F166" s="181">
        <f>Distt.Major!F187</f>
        <v>2647390410</v>
      </c>
      <c r="G166" s="181">
        <f>Distt.Major!G187</f>
        <v>1448881476</v>
      </c>
      <c r="H166" s="181">
        <f>Distt.Major!H187</f>
        <v>980</v>
      </c>
    </row>
    <row r="167" spans="1:15" s="425" customFormat="1" ht="17.100000000000001" customHeight="1" x14ac:dyDescent="0.25">
      <c r="A167" s="1152" t="s">
        <v>49</v>
      </c>
      <c r="B167" s="1153"/>
      <c r="C167" s="281">
        <f t="shared" ref="C167:H167" si="38">SUM(C166)</f>
        <v>1</v>
      </c>
      <c r="D167" s="282">
        <f t="shared" si="38"/>
        <v>1370.37</v>
      </c>
      <c r="E167" s="281">
        <f t="shared" si="38"/>
        <v>1260662.1000000001</v>
      </c>
      <c r="F167" s="281">
        <f t="shared" si="38"/>
        <v>2647390410</v>
      </c>
      <c r="G167" s="281">
        <f t="shared" si="38"/>
        <v>1448881476</v>
      </c>
      <c r="H167" s="281">
        <f t="shared" si="38"/>
        <v>980</v>
      </c>
      <c r="J167" s="583">
        <f>'Major Minerals'!C171</f>
        <v>1</v>
      </c>
      <c r="K167" s="583">
        <f>'Major Minerals'!D171</f>
        <v>1370.37</v>
      </c>
      <c r="L167" s="583">
        <f>'Major Minerals'!E171</f>
        <v>1260662.1000000001</v>
      </c>
      <c r="M167" s="583">
        <f>'Major Minerals'!F171</f>
        <v>2647390410</v>
      </c>
      <c r="N167" s="583">
        <f>'Major Minerals'!G171</f>
        <v>1448881476</v>
      </c>
      <c r="O167" s="583">
        <f>'Major Minerals'!H171</f>
        <v>980</v>
      </c>
    </row>
    <row r="168" spans="1:15" s="425" customFormat="1" ht="17.100000000000001" customHeight="1" x14ac:dyDescent="0.25">
      <c r="A168" s="444"/>
      <c r="B168" s="445"/>
      <c r="C168" s="446"/>
      <c r="D168" s="447"/>
      <c r="E168" s="448"/>
      <c r="F168" s="448"/>
      <c r="G168" s="448"/>
      <c r="H168" s="446"/>
      <c r="J168" s="425">
        <f>J167-C167</f>
        <v>0</v>
      </c>
      <c r="K168" s="425">
        <f t="shared" ref="K168:O168" si="39">K167-D167</f>
        <v>0</v>
      </c>
      <c r="L168" s="425">
        <f t="shared" si="39"/>
        <v>0</v>
      </c>
      <c r="M168" s="425">
        <f t="shared" si="39"/>
        <v>0</v>
      </c>
      <c r="N168" s="425">
        <f t="shared" si="39"/>
        <v>0</v>
      </c>
      <c r="O168" s="425">
        <f t="shared" si="39"/>
        <v>0</v>
      </c>
    </row>
    <row r="169" spans="1:15" s="425" customFormat="1" ht="17.100000000000001" customHeight="1" x14ac:dyDescent="0.25">
      <c r="A169" s="449"/>
      <c r="B169" s="450"/>
      <c r="C169" s="451"/>
      <c r="D169" s="1154" t="s">
        <v>42</v>
      </c>
      <c r="E169" s="1154"/>
      <c r="F169" s="453"/>
      <c r="G169" s="453"/>
      <c r="H169" s="451"/>
    </row>
    <row r="170" spans="1:15" s="425" customFormat="1" ht="17.100000000000001" customHeight="1" x14ac:dyDescent="0.25">
      <c r="A170" s="1155" t="s">
        <v>2</v>
      </c>
      <c r="B170" s="1150" t="s">
        <v>269</v>
      </c>
      <c r="C170" s="270" t="s">
        <v>4</v>
      </c>
      <c r="D170" s="270" t="s">
        <v>5</v>
      </c>
      <c r="E170" s="270" t="s">
        <v>6</v>
      </c>
      <c r="F170" s="270" t="s">
        <v>7</v>
      </c>
      <c r="G170" s="270" t="s">
        <v>8</v>
      </c>
      <c r="H170" s="270" t="s">
        <v>9</v>
      </c>
    </row>
    <row r="171" spans="1:15" s="425" customFormat="1" ht="17.100000000000001" customHeight="1" x14ac:dyDescent="0.25">
      <c r="A171" s="1156"/>
      <c r="B171" s="1151"/>
      <c r="C171" s="2" t="s">
        <v>10</v>
      </c>
      <c r="D171" s="2" t="s">
        <v>77</v>
      </c>
      <c r="E171" s="2" t="s">
        <v>78</v>
      </c>
      <c r="F171" s="53" t="s">
        <v>79</v>
      </c>
      <c r="G171" s="53" t="s">
        <v>79</v>
      </c>
      <c r="H171" s="2" t="s">
        <v>12</v>
      </c>
    </row>
    <row r="172" spans="1:15" s="425" customFormat="1" ht="17.100000000000001" customHeight="1" x14ac:dyDescent="0.25">
      <c r="A172" s="181">
        <v>1</v>
      </c>
      <c r="B172" s="457" t="s">
        <v>242</v>
      </c>
      <c r="C172" s="181">
        <f>Distt.Major!C38</f>
        <v>3</v>
      </c>
      <c r="D172" s="181">
        <f>Distt.Major!D38</f>
        <v>480.35</v>
      </c>
      <c r="E172" s="181">
        <f>Distt.Major!E38</f>
        <v>727.37</v>
      </c>
      <c r="F172" s="181">
        <f>Distt.Major!F38</f>
        <v>1054686.5</v>
      </c>
      <c r="G172" s="181">
        <f>Distt.Major!G38</f>
        <v>960700</v>
      </c>
      <c r="H172" s="181">
        <f>Distt.Major!H38</f>
        <v>30</v>
      </c>
    </row>
    <row r="173" spans="1:15" s="425" customFormat="1" ht="17.100000000000001" customHeight="1" x14ac:dyDescent="0.25">
      <c r="A173" s="181">
        <v>2</v>
      </c>
      <c r="B173" s="19" t="s">
        <v>408</v>
      </c>
      <c r="C173" s="181">
        <f>Distt.Major!C59</f>
        <v>1</v>
      </c>
      <c r="D173" s="181">
        <f>Distt.Major!D59</f>
        <v>145</v>
      </c>
      <c r="E173" s="181">
        <f>Distt.Major!E59</f>
        <v>0</v>
      </c>
      <c r="F173" s="181">
        <f>Distt.Major!F59</f>
        <v>0</v>
      </c>
      <c r="G173" s="181">
        <f>Distt.Major!G59</f>
        <v>0</v>
      </c>
      <c r="H173" s="181">
        <f>Distt.Major!H59</f>
        <v>0</v>
      </c>
    </row>
    <row r="174" spans="1:15" s="425" customFormat="1" ht="17.100000000000001" customHeight="1" x14ac:dyDescent="0.25">
      <c r="A174" s="181">
        <v>3</v>
      </c>
      <c r="B174" s="19" t="s">
        <v>266</v>
      </c>
      <c r="C174" s="225">
        <f>Distt.Major!C193</f>
        <v>0</v>
      </c>
      <c r="D174" s="225">
        <f>Distt.Major!D193</f>
        <v>0</v>
      </c>
      <c r="E174" s="225">
        <f>Distt.Major!E193</f>
        <v>0</v>
      </c>
      <c r="F174" s="225">
        <f>Distt.Major!F193</f>
        <v>0</v>
      </c>
      <c r="G174" s="225">
        <f>Distt.Major!G193</f>
        <v>0</v>
      </c>
      <c r="H174" s="225">
        <f>Distt.Major!H193</f>
        <v>0</v>
      </c>
    </row>
    <row r="175" spans="1:15" s="425" customFormat="1" ht="17.100000000000001" customHeight="1" x14ac:dyDescent="0.25">
      <c r="A175" s="1327" t="s">
        <v>49</v>
      </c>
      <c r="B175" s="1328"/>
      <c r="C175" s="281">
        <f>SUM(C172:C174)</f>
        <v>4</v>
      </c>
      <c r="D175" s="282">
        <f t="shared" ref="D175:H175" si="40">SUM(D172:D174)</f>
        <v>625.35</v>
      </c>
      <c r="E175" s="283">
        <f t="shared" si="40"/>
        <v>727.37</v>
      </c>
      <c r="F175" s="283">
        <f t="shared" si="40"/>
        <v>1054686.5</v>
      </c>
      <c r="G175" s="283">
        <f t="shared" si="40"/>
        <v>960700</v>
      </c>
      <c r="H175" s="281">
        <f t="shared" si="40"/>
        <v>30</v>
      </c>
      <c r="J175" s="582">
        <f>'Major Minerals'!C179</f>
        <v>4</v>
      </c>
      <c r="K175" s="582">
        <f>'Major Minerals'!D179</f>
        <v>625.35</v>
      </c>
      <c r="L175" s="582">
        <f>'Major Minerals'!E179</f>
        <v>727.37</v>
      </c>
      <c r="M175" s="582">
        <f>'Major Minerals'!F179</f>
        <v>1054686.5</v>
      </c>
      <c r="N175" s="582">
        <f>'Major Minerals'!G179</f>
        <v>960700</v>
      </c>
      <c r="O175" s="582">
        <f>'Major Minerals'!H179</f>
        <v>30</v>
      </c>
    </row>
    <row r="176" spans="1:15" s="425" customFormat="1" ht="17.100000000000001" customHeight="1" x14ac:dyDescent="0.25">
      <c r="A176" s="444"/>
      <c r="B176" s="445"/>
      <c r="C176" s="446"/>
      <c r="D176" s="447"/>
      <c r="E176" s="448"/>
      <c r="F176" s="448"/>
      <c r="G176" s="448"/>
      <c r="H176" s="446"/>
      <c r="J176" s="426">
        <f>J175-C175</f>
        <v>0</v>
      </c>
      <c r="K176" s="426">
        <f t="shared" ref="K176:O176" si="41">K175-D175</f>
        <v>0</v>
      </c>
      <c r="L176" s="426">
        <f t="shared" si="41"/>
        <v>0</v>
      </c>
      <c r="M176" s="426">
        <f t="shared" si="41"/>
        <v>0</v>
      </c>
      <c r="N176" s="426">
        <f t="shared" si="41"/>
        <v>0</v>
      </c>
      <c r="O176" s="426">
        <f t="shared" si="41"/>
        <v>0</v>
      </c>
    </row>
    <row r="177" spans="1:15" s="425" customFormat="1" ht="17.100000000000001" customHeight="1" x14ac:dyDescent="0.25">
      <c r="A177" s="449"/>
      <c r="B177" s="450"/>
      <c r="C177" s="451"/>
      <c r="D177" s="1154" t="s">
        <v>125</v>
      </c>
      <c r="E177" s="1154"/>
      <c r="F177" s="453"/>
      <c r="G177" s="453"/>
      <c r="H177" s="451"/>
    </row>
    <row r="178" spans="1:15" s="425" customFormat="1" ht="17.100000000000001" customHeight="1" x14ac:dyDescent="0.25">
      <c r="A178" s="1155" t="s">
        <v>2</v>
      </c>
      <c r="B178" s="1150" t="s">
        <v>269</v>
      </c>
      <c r="C178" s="270" t="s">
        <v>4</v>
      </c>
      <c r="D178" s="270" t="s">
        <v>5</v>
      </c>
      <c r="E178" s="270" t="s">
        <v>6</v>
      </c>
      <c r="F178" s="270" t="s">
        <v>7</v>
      </c>
      <c r="G178" s="270" t="s">
        <v>8</v>
      </c>
      <c r="H178" s="270" t="s">
        <v>9</v>
      </c>
    </row>
    <row r="179" spans="1:15" s="425" customFormat="1" ht="17.100000000000001" customHeight="1" x14ac:dyDescent="0.25">
      <c r="A179" s="1156"/>
      <c r="B179" s="1151"/>
      <c r="C179" s="2" t="s">
        <v>10</v>
      </c>
      <c r="D179" s="2" t="s">
        <v>77</v>
      </c>
      <c r="E179" s="2" t="s">
        <v>78</v>
      </c>
      <c r="F179" s="53" t="s">
        <v>79</v>
      </c>
      <c r="G179" s="53" t="s">
        <v>79</v>
      </c>
      <c r="H179" s="2" t="s">
        <v>12</v>
      </c>
    </row>
    <row r="180" spans="1:15" s="425" customFormat="1" ht="17.100000000000001" customHeight="1" x14ac:dyDescent="0.25">
      <c r="A180" s="181">
        <v>1</v>
      </c>
      <c r="B180" s="457" t="s">
        <v>280</v>
      </c>
      <c r="C180" s="181">
        <f>Distt.Major!C37</f>
        <v>9</v>
      </c>
      <c r="D180" s="181">
        <f>Distt.Major!D37</f>
        <v>87.87</v>
      </c>
      <c r="E180" s="181">
        <f>Distt.Major!E37</f>
        <v>26036.33</v>
      </c>
      <c r="F180" s="181">
        <f>Distt.Major!F37</f>
        <v>14215836.18</v>
      </c>
      <c r="G180" s="181">
        <f>Distt.Major!G37</f>
        <v>2188980</v>
      </c>
      <c r="H180" s="181">
        <f>Distt.Major!H37</f>
        <v>20</v>
      </c>
    </row>
    <row r="181" spans="1:15" s="425" customFormat="1" ht="17.100000000000001" customHeight="1" x14ac:dyDescent="0.25">
      <c r="A181" s="181">
        <v>2</v>
      </c>
      <c r="B181" s="457" t="s">
        <v>251</v>
      </c>
      <c r="C181" s="181">
        <f>Distt.Major!C93</f>
        <v>0</v>
      </c>
      <c r="D181" s="181">
        <f>Distt.Major!D93</f>
        <v>0</v>
      </c>
      <c r="E181" s="181">
        <f>Distt.Major!E93</f>
        <v>0</v>
      </c>
      <c r="F181" s="181">
        <f>Distt.Major!F93</f>
        <v>0</v>
      </c>
      <c r="G181" s="181">
        <f>Distt.Major!G93</f>
        <v>0</v>
      </c>
      <c r="H181" s="181">
        <f>Distt.Major!H93</f>
        <v>0</v>
      </c>
    </row>
    <row r="182" spans="1:15" s="425" customFormat="1" ht="17.100000000000001" customHeight="1" x14ac:dyDescent="0.25">
      <c r="A182" s="181">
        <v>3</v>
      </c>
      <c r="B182" s="232" t="s">
        <v>253</v>
      </c>
      <c r="C182" s="225">
        <f>Distt.Major!C101</f>
        <v>9</v>
      </c>
      <c r="D182" s="225">
        <f>Distt.Major!D101</f>
        <v>85.984999999999999</v>
      </c>
      <c r="E182" s="225">
        <f>Distt.Major!E101</f>
        <v>11127.2</v>
      </c>
      <c r="F182" s="225">
        <f>Distt.Major!F101</f>
        <v>6119960</v>
      </c>
      <c r="G182" s="225">
        <f>Distt.Major!G101</f>
        <v>1186050</v>
      </c>
      <c r="H182" s="225">
        <f>Distt.Major!H101</f>
        <v>35</v>
      </c>
    </row>
    <row r="183" spans="1:15" s="425" customFormat="1" ht="17.100000000000001" customHeight="1" x14ac:dyDescent="0.25">
      <c r="A183" s="1327" t="s">
        <v>49</v>
      </c>
      <c r="B183" s="1328"/>
      <c r="C183" s="281">
        <f t="shared" ref="C183:H183" si="42">SUM(C180:C182)</f>
        <v>18</v>
      </c>
      <c r="D183" s="282">
        <f t="shared" si="42"/>
        <v>173.85500000000002</v>
      </c>
      <c r="E183" s="283">
        <f t="shared" si="42"/>
        <v>37163.53</v>
      </c>
      <c r="F183" s="283">
        <f t="shared" si="42"/>
        <v>20335796.18</v>
      </c>
      <c r="G183" s="283">
        <f t="shared" si="42"/>
        <v>3375030</v>
      </c>
      <c r="H183" s="283">
        <f t="shared" si="42"/>
        <v>55</v>
      </c>
      <c r="J183" s="582">
        <f>'Major Minerals'!C188</f>
        <v>18</v>
      </c>
      <c r="K183" s="582">
        <f>'Major Minerals'!D188</f>
        <v>173.85500000000002</v>
      </c>
      <c r="L183" s="582">
        <f>'Major Minerals'!E188</f>
        <v>37163.53</v>
      </c>
      <c r="M183" s="582">
        <f>'Major Minerals'!F188</f>
        <v>20335796.18</v>
      </c>
      <c r="N183" s="582">
        <f>'Major Minerals'!G188</f>
        <v>3375030</v>
      </c>
      <c r="O183" s="582">
        <f>'Major Minerals'!H188</f>
        <v>55</v>
      </c>
    </row>
    <row r="184" spans="1:15" s="425" customFormat="1" ht="17.100000000000001" customHeight="1" x14ac:dyDescent="0.25">
      <c r="A184" s="368"/>
      <c r="B184" s="458"/>
      <c r="C184" s="451"/>
      <c r="D184" s="459"/>
      <c r="E184" s="460"/>
      <c r="F184" s="460"/>
      <c r="G184" s="460"/>
      <c r="H184" s="460"/>
      <c r="J184" s="426">
        <f>J183-C183</f>
        <v>0</v>
      </c>
      <c r="K184" s="426">
        <f t="shared" ref="K184:O184" si="43">K183-D183</f>
        <v>0</v>
      </c>
      <c r="L184" s="426">
        <f t="shared" si="43"/>
        <v>0</v>
      </c>
      <c r="M184" s="426">
        <f t="shared" si="43"/>
        <v>0</v>
      </c>
      <c r="N184" s="426">
        <f t="shared" si="43"/>
        <v>0</v>
      </c>
      <c r="O184" s="426">
        <f t="shared" si="43"/>
        <v>0</v>
      </c>
    </row>
    <row r="185" spans="1:15" s="425" customFormat="1" ht="17.100000000000001" customHeight="1" x14ac:dyDescent="0.25">
      <c r="A185" s="449"/>
      <c r="B185" s="450"/>
      <c r="C185" s="451"/>
      <c r="D185" s="1154" t="s">
        <v>46</v>
      </c>
      <c r="E185" s="1154"/>
      <c r="F185" s="453"/>
      <c r="G185" s="453"/>
      <c r="H185" s="451"/>
    </row>
    <row r="186" spans="1:15" s="425" customFormat="1" ht="17.100000000000001" customHeight="1" x14ac:dyDescent="0.25">
      <c r="A186" s="1155" t="s">
        <v>2</v>
      </c>
      <c r="B186" s="1150" t="s">
        <v>269</v>
      </c>
      <c r="C186" s="270" t="s">
        <v>4</v>
      </c>
      <c r="D186" s="270" t="s">
        <v>5</v>
      </c>
      <c r="E186" s="270" t="s">
        <v>6</v>
      </c>
      <c r="F186" s="270" t="s">
        <v>7</v>
      </c>
      <c r="G186" s="270" t="s">
        <v>8</v>
      </c>
      <c r="H186" s="270" t="s">
        <v>9</v>
      </c>
    </row>
    <row r="187" spans="1:15" s="425" customFormat="1" ht="17.100000000000001" customHeight="1" x14ac:dyDescent="0.25">
      <c r="A187" s="1334"/>
      <c r="B187" s="1178"/>
      <c r="C187" s="255" t="s">
        <v>10</v>
      </c>
      <c r="D187" s="255" t="s">
        <v>77</v>
      </c>
      <c r="E187" s="255" t="s">
        <v>78</v>
      </c>
      <c r="F187" s="57" t="s">
        <v>79</v>
      </c>
      <c r="G187" s="57" t="s">
        <v>79</v>
      </c>
      <c r="H187" s="255" t="s">
        <v>12</v>
      </c>
    </row>
    <row r="188" spans="1:15" s="425" customFormat="1" ht="17.100000000000001" customHeight="1" x14ac:dyDescent="0.25">
      <c r="A188" s="741">
        <v>1</v>
      </c>
      <c r="B188" s="759" t="s">
        <v>473</v>
      </c>
      <c r="C188" s="740">
        <f>Distt.Major!C78</f>
        <v>1</v>
      </c>
      <c r="D188" s="740">
        <f>Distt.Major!D78</f>
        <v>5</v>
      </c>
      <c r="E188" s="740">
        <f>Distt.Major!E78</f>
        <v>0</v>
      </c>
      <c r="F188" s="740">
        <f>Distt.Major!F78</f>
        <v>0</v>
      </c>
      <c r="G188" s="740">
        <f>Distt.Major!G78</f>
        <v>0</v>
      </c>
      <c r="H188" s="740">
        <f>Distt.Major!H78</f>
        <v>0</v>
      </c>
    </row>
    <row r="189" spans="1:15" s="425" customFormat="1" ht="17.100000000000001" customHeight="1" x14ac:dyDescent="0.25">
      <c r="A189" s="330">
        <v>2</v>
      </c>
      <c r="B189" s="232" t="s">
        <v>239</v>
      </c>
      <c r="C189" s="225">
        <f>Distt.Major!C14</f>
        <v>2</v>
      </c>
      <c r="D189" s="225">
        <f>Distt.Major!D14</f>
        <v>8.51</v>
      </c>
      <c r="E189" s="225">
        <f>Distt.Major!E14</f>
        <v>0</v>
      </c>
      <c r="F189" s="225">
        <f>Distt.Major!F14</f>
        <v>0</v>
      </c>
      <c r="G189" s="225">
        <f>Distt.Major!G14</f>
        <v>0</v>
      </c>
      <c r="H189" s="225">
        <f>Distt.Major!H14</f>
        <v>0</v>
      </c>
    </row>
    <row r="190" spans="1:15" s="425" customFormat="1" ht="17.100000000000001" customHeight="1" x14ac:dyDescent="0.25">
      <c r="A190" s="1152" t="s">
        <v>49</v>
      </c>
      <c r="B190" s="1153"/>
      <c r="C190" s="281">
        <f>SUM(C188:C189)</f>
        <v>3</v>
      </c>
      <c r="D190" s="281">
        <f t="shared" ref="D190:H190" si="44">SUM(D188:D189)</f>
        <v>13.51</v>
      </c>
      <c r="E190" s="281">
        <f t="shared" si="44"/>
        <v>0</v>
      </c>
      <c r="F190" s="281">
        <f t="shared" si="44"/>
        <v>0</v>
      </c>
      <c r="G190" s="281">
        <f t="shared" si="44"/>
        <v>0</v>
      </c>
      <c r="H190" s="281">
        <f t="shared" si="44"/>
        <v>0</v>
      </c>
      <c r="J190" s="583">
        <f>'Major Minerals'!C197</f>
        <v>3</v>
      </c>
      <c r="K190" s="583">
        <f>'Major Minerals'!D197</f>
        <v>13.509999999999998</v>
      </c>
      <c r="L190" s="583">
        <f>'Major Minerals'!E197</f>
        <v>0</v>
      </c>
      <c r="M190" s="583">
        <f>'Major Minerals'!F197</f>
        <v>0</v>
      </c>
      <c r="N190" s="583">
        <f>'Major Minerals'!G197</f>
        <v>0</v>
      </c>
      <c r="O190" s="583">
        <f>'Major Minerals'!H197</f>
        <v>0</v>
      </c>
    </row>
    <row r="191" spans="1:15" s="425" customFormat="1" ht="17.100000000000001" customHeight="1" x14ac:dyDescent="0.25">
      <c r="J191" s="425">
        <f>J190-C190</f>
        <v>0</v>
      </c>
      <c r="K191" s="425">
        <f>K190-D190</f>
        <v>0</v>
      </c>
      <c r="L191" s="425">
        <f t="shared" ref="L191:O191" si="45">L190-E190</f>
        <v>0</v>
      </c>
      <c r="M191" s="425">
        <f t="shared" si="45"/>
        <v>0</v>
      </c>
      <c r="N191" s="425">
        <f t="shared" si="45"/>
        <v>0</v>
      </c>
      <c r="O191" s="425">
        <f t="shared" si="45"/>
        <v>0</v>
      </c>
    </row>
    <row r="192" spans="1:15" s="425" customFormat="1" ht="17.100000000000001" customHeight="1" x14ac:dyDescent="0.25">
      <c r="A192" s="449"/>
      <c r="B192" s="450"/>
      <c r="C192" s="451"/>
      <c r="D192" s="1154" t="s">
        <v>47</v>
      </c>
      <c r="E192" s="1154"/>
      <c r="F192" s="453"/>
      <c r="G192" s="453"/>
      <c r="H192" s="451"/>
    </row>
    <row r="193" spans="1:15" s="425" customFormat="1" ht="17.100000000000001" customHeight="1" x14ac:dyDescent="0.25">
      <c r="A193" s="1155" t="s">
        <v>2</v>
      </c>
      <c r="B193" s="1150" t="s">
        <v>269</v>
      </c>
      <c r="C193" s="270" t="s">
        <v>4</v>
      </c>
      <c r="D193" s="270" t="s">
        <v>5</v>
      </c>
      <c r="E193" s="270" t="s">
        <v>6</v>
      </c>
      <c r="F193" s="270" t="s">
        <v>7</v>
      </c>
      <c r="G193" s="270" t="s">
        <v>8</v>
      </c>
      <c r="H193" s="270" t="s">
        <v>9</v>
      </c>
    </row>
    <row r="194" spans="1:15" s="425" customFormat="1" ht="17.100000000000001" customHeight="1" x14ac:dyDescent="0.25">
      <c r="A194" s="1156"/>
      <c r="B194" s="1151"/>
      <c r="C194" s="2" t="s">
        <v>10</v>
      </c>
      <c r="D194" s="2" t="s">
        <v>77</v>
      </c>
      <c r="E194" s="2" t="s">
        <v>78</v>
      </c>
      <c r="F194" s="53" t="s">
        <v>79</v>
      </c>
      <c r="G194" s="53" t="s">
        <v>79</v>
      </c>
      <c r="H194" s="2" t="s">
        <v>12</v>
      </c>
    </row>
    <row r="195" spans="1:15" s="425" customFormat="1" ht="17.100000000000001" customHeight="1" x14ac:dyDescent="0.25">
      <c r="A195" s="181">
        <v>1</v>
      </c>
      <c r="B195" s="234" t="s">
        <v>239</v>
      </c>
      <c r="C195" s="157">
        <f>Distt.Major!C8</f>
        <v>9</v>
      </c>
      <c r="D195" s="157">
        <f>Distt.Major!D8</f>
        <v>87.3</v>
      </c>
      <c r="E195" s="157">
        <f>Distt.Major!E8</f>
        <v>4999.7700000000004</v>
      </c>
      <c r="F195" s="157">
        <f>Distt.Major!F8</f>
        <v>854726.6</v>
      </c>
      <c r="G195" s="157">
        <f>Distt.Major!G8</f>
        <v>840696</v>
      </c>
      <c r="H195" s="157">
        <f>Distt.Major!H8</f>
        <v>34</v>
      </c>
    </row>
    <row r="196" spans="1:15" s="425" customFormat="1" ht="17.100000000000001" customHeight="1" x14ac:dyDescent="0.25">
      <c r="A196" s="181">
        <v>2</v>
      </c>
      <c r="B196" s="234" t="s">
        <v>259</v>
      </c>
      <c r="C196" s="148">
        <f>Distt.Major!C143</f>
        <v>1</v>
      </c>
      <c r="D196" s="148">
        <f>Distt.Major!D143</f>
        <v>4</v>
      </c>
      <c r="E196" s="148">
        <f>Distt.Major!E143</f>
        <v>0</v>
      </c>
      <c r="F196" s="148">
        <f>Distt.Major!F143</f>
        <v>0</v>
      </c>
      <c r="G196" s="148">
        <f>Distt.Major!G143</f>
        <v>23700</v>
      </c>
      <c r="H196" s="148">
        <f>Distt.Major!H143</f>
        <v>0</v>
      </c>
    </row>
    <row r="197" spans="1:15" s="425" customFormat="1" ht="17.100000000000001" customHeight="1" x14ac:dyDescent="0.25">
      <c r="A197" s="181">
        <v>3</v>
      </c>
      <c r="B197" s="234" t="s">
        <v>264</v>
      </c>
      <c r="C197" s="223">
        <f>Distt.Major!C169</f>
        <v>1</v>
      </c>
      <c r="D197" s="223">
        <f>Distt.Major!D169</f>
        <v>49.48</v>
      </c>
      <c r="E197" s="223">
        <f>Distt.Major!E169</f>
        <v>86292.55</v>
      </c>
      <c r="F197" s="223">
        <f>Distt.Major!F169</f>
        <v>119170011.59999999</v>
      </c>
      <c r="G197" s="223">
        <f>Distt.Major!G169</f>
        <v>10300000</v>
      </c>
      <c r="H197" s="223">
        <f>Distt.Major!H169</f>
        <v>185</v>
      </c>
    </row>
    <row r="198" spans="1:15" s="425" customFormat="1" ht="17.100000000000001" customHeight="1" x14ac:dyDescent="0.25">
      <c r="A198" s="181">
        <v>4</v>
      </c>
      <c r="B198" s="234" t="s">
        <v>266</v>
      </c>
      <c r="C198" s="181">
        <f>Distt.Major!C190</f>
        <v>1</v>
      </c>
      <c r="D198" s="181">
        <f>Distt.Major!D190</f>
        <v>112.5</v>
      </c>
      <c r="E198" s="181">
        <f>Distt.Major!E190</f>
        <v>0</v>
      </c>
      <c r="F198" s="181">
        <f>Distt.Major!F190</f>
        <v>0</v>
      </c>
      <c r="G198" s="181">
        <f>Distt.Major!G190</f>
        <v>225000</v>
      </c>
      <c r="H198" s="181">
        <f>Distt.Major!H190</f>
        <v>1</v>
      </c>
    </row>
    <row r="199" spans="1:15" s="425" customFormat="1" ht="17.100000000000001" customHeight="1" x14ac:dyDescent="0.25">
      <c r="A199" s="1152" t="s">
        <v>49</v>
      </c>
      <c r="B199" s="1153"/>
      <c r="C199" s="281">
        <f>SUM(C195:C198)</f>
        <v>12</v>
      </c>
      <c r="D199" s="282">
        <f t="shared" ref="D199:H199" si="46">SUM(D195:D198)</f>
        <v>253.28</v>
      </c>
      <c r="E199" s="283">
        <f t="shared" si="46"/>
        <v>91292.32</v>
      </c>
      <c r="F199" s="283">
        <f t="shared" si="46"/>
        <v>120024738.19999999</v>
      </c>
      <c r="G199" s="283">
        <f t="shared" si="46"/>
        <v>11389396</v>
      </c>
      <c r="H199" s="281">
        <f t="shared" si="46"/>
        <v>220</v>
      </c>
      <c r="J199" s="582">
        <f>'Major Minerals'!C208</f>
        <v>12</v>
      </c>
      <c r="K199" s="582">
        <f>'Major Minerals'!D208</f>
        <v>253.27999999999997</v>
      </c>
      <c r="L199" s="582">
        <f>'Major Minerals'!E208</f>
        <v>91292.32</v>
      </c>
      <c r="M199" s="582">
        <f>'Major Minerals'!F208</f>
        <v>120024738.19999999</v>
      </c>
      <c r="N199" s="582">
        <f>'Major Minerals'!G208</f>
        <v>11389396</v>
      </c>
      <c r="O199" s="582">
        <f>'Major Minerals'!H208</f>
        <v>220</v>
      </c>
    </row>
    <row r="200" spans="1:15" x14ac:dyDescent="0.25">
      <c r="J200" s="136">
        <f>C199-J199</f>
        <v>0</v>
      </c>
      <c r="K200" s="136">
        <f t="shared" ref="K200:N200" si="47">D199-K199</f>
        <v>0</v>
      </c>
      <c r="L200" s="136">
        <f t="shared" si="47"/>
        <v>0</v>
      </c>
      <c r="M200" s="136">
        <f t="shared" si="47"/>
        <v>0</v>
      </c>
      <c r="N200" s="136">
        <f t="shared" si="47"/>
        <v>0</v>
      </c>
      <c r="O200" s="136">
        <f>H199-O199</f>
        <v>0</v>
      </c>
    </row>
    <row r="201" spans="1:15" x14ac:dyDescent="0.25">
      <c r="J201" s="136"/>
      <c r="K201" s="136"/>
      <c r="L201" s="136"/>
      <c r="M201" s="136"/>
      <c r="N201" s="136"/>
      <c r="O201" s="136"/>
    </row>
    <row r="202" spans="1:15" ht="18.75" x14ac:dyDescent="0.25">
      <c r="A202" s="1154" t="s">
        <v>458</v>
      </c>
      <c r="B202" s="1154"/>
      <c r="C202" s="1154"/>
      <c r="D202" s="1154"/>
      <c r="E202" s="1154"/>
      <c r="F202" s="1154"/>
      <c r="G202" s="1154"/>
      <c r="H202" s="1154"/>
      <c r="J202" s="136"/>
      <c r="K202" s="136"/>
      <c r="L202" s="136"/>
      <c r="M202" s="136"/>
      <c r="N202" s="136"/>
      <c r="O202" s="136"/>
    </row>
    <row r="203" spans="1:15" x14ac:dyDescent="0.25">
      <c r="A203" s="1155" t="s">
        <v>2</v>
      </c>
      <c r="B203" s="1150" t="s">
        <v>269</v>
      </c>
      <c r="C203" s="687" t="s">
        <v>4</v>
      </c>
      <c r="D203" s="687" t="s">
        <v>5</v>
      </c>
      <c r="E203" s="687" t="s">
        <v>6</v>
      </c>
      <c r="F203" s="687" t="s">
        <v>7</v>
      </c>
      <c r="G203" s="687" t="s">
        <v>8</v>
      </c>
      <c r="H203" s="687" t="s">
        <v>9</v>
      </c>
      <c r="J203" s="136"/>
      <c r="K203" s="136"/>
      <c r="L203" s="136"/>
      <c r="M203" s="136"/>
      <c r="N203" s="136"/>
      <c r="O203" s="136"/>
    </row>
    <row r="204" spans="1:15" x14ac:dyDescent="0.25">
      <c r="A204" s="1156"/>
      <c r="B204" s="1151"/>
      <c r="C204" s="2" t="s">
        <v>10</v>
      </c>
      <c r="D204" s="2" t="s">
        <v>77</v>
      </c>
      <c r="E204" s="2" t="s">
        <v>78</v>
      </c>
      <c r="F204" s="53" t="s">
        <v>79</v>
      </c>
      <c r="G204" s="53" t="s">
        <v>79</v>
      </c>
      <c r="H204" s="2" t="s">
        <v>12</v>
      </c>
      <c r="J204" s="136"/>
      <c r="K204" s="136"/>
      <c r="L204" s="136"/>
      <c r="M204" s="136"/>
      <c r="N204" s="136"/>
      <c r="O204" s="136"/>
    </row>
    <row r="205" spans="1:15" x14ac:dyDescent="0.25">
      <c r="A205" s="181">
        <v>1</v>
      </c>
      <c r="B205" s="457" t="s">
        <v>239</v>
      </c>
      <c r="C205" s="181">
        <v>0</v>
      </c>
      <c r="D205" s="181">
        <v>0</v>
      </c>
      <c r="E205" s="181">
        <v>0</v>
      </c>
      <c r="F205" s="181">
        <v>0</v>
      </c>
      <c r="G205" s="181">
        <f>Distt.Major!G16</f>
        <v>0</v>
      </c>
      <c r="H205" s="181">
        <v>0</v>
      </c>
      <c r="J205" s="136"/>
      <c r="K205" s="136"/>
      <c r="L205" s="136"/>
      <c r="M205" s="136"/>
      <c r="N205" s="136"/>
      <c r="O205" s="136"/>
    </row>
    <row r="206" spans="1:15" x14ac:dyDescent="0.25">
      <c r="A206" s="181">
        <v>2</v>
      </c>
      <c r="B206" s="457" t="s">
        <v>248</v>
      </c>
      <c r="C206" s="181"/>
      <c r="D206" s="181"/>
      <c r="E206" s="181"/>
      <c r="F206" s="181"/>
      <c r="G206" s="181">
        <f>Distt.Major!G79</f>
        <v>0</v>
      </c>
      <c r="H206" s="181"/>
      <c r="J206" s="136"/>
      <c r="K206" s="136"/>
      <c r="L206" s="136"/>
      <c r="M206" s="136"/>
      <c r="N206" s="136"/>
      <c r="O206" s="136"/>
    </row>
    <row r="207" spans="1:15" x14ac:dyDescent="0.25">
      <c r="A207" s="181">
        <v>3</v>
      </c>
      <c r="B207" s="19" t="s">
        <v>251</v>
      </c>
      <c r="C207" s="225">
        <f>Distt.Major!C94</f>
        <v>0</v>
      </c>
      <c r="D207" s="225">
        <f>Distt.Major!D94</f>
        <v>0</v>
      </c>
      <c r="E207" s="225">
        <f>Distt.Major!E94</f>
        <v>0</v>
      </c>
      <c r="F207" s="225">
        <f>Distt.Major!F94</f>
        <v>0</v>
      </c>
      <c r="G207" s="225">
        <f>Distt.Major!G94</f>
        <v>0</v>
      </c>
      <c r="H207" s="225">
        <f>Distt.Major!H94</f>
        <v>0</v>
      </c>
      <c r="J207" s="136"/>
      <c r="K207" s="136"/>
      <c r="L207" s="136"/>
      <c r="M207" s="136"/>
      <c r="N207" s="136"/>
      <c r="O207" s="136"/>
    </row>
    <row r="208" spans="1:15" x14ac:dyDescent="0.25">
      <c r="A208" s="1152" t="s">
        <v>49</v>
      </c>
      <c r="B208" s="1153"/>
      <c r="C208" s="281">
        <f t="shared" ref="C208:H208" si="48">SUM(C205:C207)</f>
        <v>0</v>
      </c>
      <c r="D208" s="282">
        <f t="shared" si="48"/>
        <v>0</v>
      </c>
      <c r="E208" s="283">
        <f t="shared" si="48"/>
        <v>0</v>
      </c>
      <c r="F208" s="283">
        <f t="shared" si="48"/>
        <v>0</v>
      </c>
      <c r="G208" s="283">
        <f t="shared" si="48"/>
        <v>0</v>
      </c>
      <c r="H208" s="281">
        <f t="shared" si="48"/>
        <v>0</v>
      </c>
      <c r="J208" s="690">
        <f>'Major Minerals'!C215</f>
        <v>0</v>
      </c>
      <c r="K208" s="690">
        <f>'Major Minerals'!D215</f>
        <v>0</v>
      </c>
      <c r="L208" s="690">
        <f>'Major Minerals'!E215</f>
        <v>0</v>
      </c>
      <c r="M208" s="690">
        <f>'Major Minerals'!F215</f>
        <v>0</v>
      </c>
      <c r="N208" s="690">
        <f>'Major Minerals'!G215</f>
        <v>0</v>
      </c>
      <c r="O208" s="690">
        <f>'Major Minerals'!H215</f>
        <v>0</v>
      </c>
    </row>
    <row r="209" spans="1:15" x14ac:dyDescent="0.25">
      <c r="J209" s="136">
        <f>C208-J208</f>
        <v>0</v>
      </c>
      <c r="K209" s="136">
        <f t="shared" ref="K209:O209" si="49">D208-K208</f>
        <v>0</v>
      </c>
      <c r="L209" s="136">
        <f t="shared" si="49"/>
        <v>0</v>
      </c>
      <c r="M209" s="136">
        <f t="shared" si="49"/>
        <v>0</v>
      </c>
      <c r="N209" s="136">
        <f t="shared" si="49"/>
        <v>0</v>
      </c>
      <c r="O209" s="136">
        <f t="shared" si="49"/>
        <v>0</v>
      </c>
    </row>
    <row r="211" spans="1:15" x14ac:dyDescent="0.25">
      <c r="B211" s="149"/>
      <c r="C211" s="23"/>
      <c r="D211" s="24"/>
      <c r="E211" s="25"/>
      <c r="F211" s="26"/>
      <c r="G211" s="26"/>
      <c r="H211" s="24"/>
    </row>
    <row r="212" spans="1:15" ht="34.5" x14ac:dyDescent="0.25">
      <c r="A212" s="1331" t="s">
        <v>0</v>
      </c>
      <c r="B212" s="1144"/>
      <c r="C212" s="1144"/>
      <c r="D212" s="1144"/>
      <c r="E212" s="1144"/>
      <c r="F212" s="1144"/>
      <c r="G212" s="1144"/>
      <c r="H212" s="1144"/>
    </row>
    <row r="213" spans="1:15" ht="25.5" x14ac:dyDescent="0.35">
      <c r="A213" s="1332" t="s">
        <v>128</v>
      </c>
      <c r="B213" s="1333"/>
      <c r="C213" s="1333"/>
      <c r="D213" s="1333"/>
      <c r="E213" s="1333"/>
      <c r="F213" s="1333"/>
      <c r="G213" s="1333"/>
      <c r="H213" s="1333"/>
    </row>
    <row r="214" spans="1:15" ht="22.5" x14ac:dyDescent="0.25">
      <c r="A214" s="1329" t="str">
        <f>A3</f>
        <v>Financial Year 2022-23</v>
      </c>
      <c r="B214" s="1330"/>
      <c r="C214" s="1330"/>
      <c r="D214" s="1330"/>
      <c r="E214" s="1330"/>
      <c r="F214" s="1330"/>
      <c r="G214" s="1330"/>
      <c r="H214" s="1330"/>
    </row>
    <row r="215" spans="1:15" ht="15.75" x14ac:dyDescent="0.25">
      <c r="B215" s="150"/>
      <c r="C215" s="27"/>
      <c r="D215" s="68"/>
      <c r="E215" s="28"/>
      <c r="F215" s="151"/>
      <c r="G215" s="137"/>
      <c r="H215" s="137"/>
    </row>
    <row r="216" spans="1:15" s="425" customFormat="1" ht="17.100000000000001" customHeight="1" x14ac:dyDescent="0.25">
      <c r="A216" s="1167" t="s">
        <v>2</v>
      </c>
      <c r="B216" s="1150" t="s">
        <v>381</v>
      </c>
      <c r="C216" s="140" t="s">
        <v>4</v>
      </c>
      <c r="D216" s="140" t="s">
        <v>5</v>
      </c>
      <c r="E216" s="140" t="s">
        <v>6</v>
      </c>
      <c r="F216" s="140" t="s">
        <v>7</v>
      </c>
      <c r="G216" s="140" t="s">
        <v>8</v>
      </c>
      <c r="H216" s="140" t="s">
        <v>9</v>
      </c>
    </row>
    <row r="217" spans="1:15" s="425" customFormat="1" ht="17.100000000000001" customHeight="1" x14ac:dyDescent="0.25">
      <c r="A217" s="1168"/>
      <c r="B217" s="1151"/>
      <c r="C217" s="180" t="s">
        <v>10</v>
      </c>
      <c r="D217" s="180" t="s">
        <v>77</v>
      </c>
      <c r="E217" s="180" t="s">
        <v>78</v>
      </c>
      <c r="F217" s="575" t="s">
        <v>79</v>
      </c>
      <c r="G217" s="575" t="s">
        <v>79</v>
      </c>
      <c r="H217" s="180" t="s">
        <v>12</v>
      </c>
    </row>
    <row r="218" spans="1:15" s="425" customFormat="1" ht="17.100000000000001" customHeight="1" x14ac:dyDescent="0.25">
      <c r="A218" s="230">
        <v>1</v>
      </c>
      <c r="B218" s="729" t="s">
        <v>465</v>
      </c>
      <c r="C218" s="202">
        <f>C10</f>
        <v>0</v>
      </c>
      <c r="D218" s="202">
        <f t="shared" ref="D218:H218" si="50">D10</f>
        <v>0</v>
      </c>
      <c r="E218" s="202">
        <f t="shared" si="50"/>
        <v>0</v>
      </c>
      <c r="F218" s="202">
        <f t="shared" si="50"/>
        <v>0</v>
      </c>
      <c r="G218" s="202">
        <f t="shared" si="50"/>
        <v>0</v>
      </c>
      <c r="H218" s="202">
        <f t="shared" si="50"/>
        <v>0</v>
      </c>
    </row>
    <row r="219" spans="1:15" s="425" customFormat="1" ht="17.100000000000001" customHeight="1" x14ac:dyDescent="0.25">
      <c r="A219" s="576">
        <v>2</v>
      </c>
      <c r="B219" s="577" t="s">
        <v>395</v>
      </c>
      <c r="C219" s="578">
        <f>C36</f>
        <v>1</v>
      </c>
      <c r="D219" s="578">
        <f t="shared" ref="D219:H219" si="51">D36</f>
        <v>123.2</v>
      </c>
      <c r="E219" s="578">
        <f t="shared" si="51"/>
        <v>0</v>
      </c>
      <c r="F219" s="578">
        <f t="shared" si="51"/>
        <v>0</v>
      </c>
      <c r="G219" s="578">
        <f t="shared" si="51"/>
        <v>123200</v>
      </c>
      <c r="H219" s="578">
        <f t="shared" si="51"/>
        <v>1</v>
      </c>
    </row>
    <row r="220" spans="1:15" s="425" customFormat="1" ht="17.100000000000001" customHeight="1" x14ac:dyDescent="0.25">
      <c r="A220" s="230">
        <v>3</v>
      </c>
      <c r="B220" s="196" t="s">
        <v>462</v>
      </c>
      <c r="C220" s="578">
        <f>C17</f>
        <v>2</v>
      </c>
      <c r="D220" s="578">
        <f t="shared" ref="D220:H220" si="52">D17</f>
        <v>9.8000000000000007</v>
      </c>
      <c r="E220" s="578">
        <f t="shared" si="52"/>
        <v>0</v>
      </c>
      <c r="F220" s="578">
        <f t="shared" si="52"/>
        <v>0</v>
      </c>
      <c r="G220" s="578">
        <f t="shared" si="52"/>
        <v>0</v>
      </c>
      <c r="H220" s="578">
        <f t="shared" si="52"/>
        <v>0</v>
      </c>
    </row>
    <row r="221" spans="1:15" s="425" customFormat="1" ht="17.100000000000001" customHeight="1" x14ac:dyDescent="0.25">
      <c r="A221" s="576">
        <v>4</v>
      </c>
      <c r="B221" s="196" t="s">
        <v>466</v>
      </c>
      <c r="C221" s="578">
        <f>C23</f>
        <v>1</v>
      </c>
      <c r="D221" s="578">
        <f t="shared" ref="D221:H221" si="53">D23</f>
        <v>4.05</v>
      </c>
      <c r="E221" s="578">
        <f t="shared" si="53"/>
        <v>0</v>
      </c>
      <c r="F221" s="578">
        <f t="shared" si="53"/>
        <v>0</v>
      </c>
      <c r="G221" s="578">
        <f t="shared" si="53"/>
        <v>6100</v>
      </c>
      <c r="H221" s="578">
        <f t="shared" si="53"/>
        <v>0</v>
      </c>
    </row>
    <row r="222" spans="1:15" s="425" customFormat="1" ht="17.100000000000001" customHeight="1" x14ac:dyDescent="0.25">
      <c r="A222" s="230">
        <v>5</v>
      </c>
      <c r="B222" s="196" t="s">
        <v>464</v>
      </c>
      <c r="C222" s="578">
        <f>C29</f>
        <v>0</v>
      </c>
      <c r="D222" s="578">
        <f t="shared" ref="D222:H222" si="54">D29</f>
        <v>0</v>
      </c>
      <c r="E222" s="578">
        <f t="shared" si="54"/>
        <v>0</v>
      </c>
      <c r="F222" s="578">
        <f t="shared" si="54"/>
        <v>0</v>
      </c>
      <c r="G222" s="578">
        <f t="shared" si="54"/>
        <v>0</v>
      </c>
      <c r="H222" s="578">
        <f t="shared" si="54"/>
        <v>0</v>
      </c>
    </row>
    <row r="223" spans="1:15" s="425" customFormat="1" ht="17.100000000000001" customHeight="1" x14ac:dyDescent="0.25">
      <c r="A223" s="576">
        <v>6</v>
      </c>
      <c r="B223" s="196" t="s">
        <v>14</v>
      </c>
      <c r="C223" s="197">
        <f t="shared" ref="C223:H223" si="55">C44</f>
        <v>0</v>
      </c>
      <c r="D223" s="579">
        <f t="shared" si="55"/>
        <v>0</v>
      </c>
      <c r="E223" s="580">
        <f t="shared" si="55"/>
        <v>0</v>
      </c>
      <c r="F223" s="191">
        <f t="shared" si="55"/>
        <v>0</v>
      </c>
      <c r="G223" s="191">
        <f t="shared" si="55"/>
        <v>0</v>
      </c>
      <c r="H223" s="197">
        <f t="shared" si="55"/>
        <v>0</v>
      </c>
    </row>
    <row r="224" spans="1:15" s="425" customFormat="1" ht="17.100000000000001" customHeight="1" x14ac:dyDescent="0.25">
      <c r="A224" s="230">
        <v>7</v>
      </c>
      <c r="B224" s="289" t="s">
        <v>15</v>
      </c>
      <c r="C224" s="197">
        <f t="shared" ref="C224:H224" si="56">C51</f>
        <v>4</v>
      </c>
      <c r="D224" s="579">
        <f t="shared" si="56"/>
        <v>769.75</v>
      </c>
      <c r="E224" s="191">
        <f t="shared" si="56"/>
        <v>1107920</v>
      </c>
      <c r="F224" s="191">
        <f t="shared" si="56"/>
        <v>276980000</v>
      </c>
      <c r="G224" s="191">
        <f t="shared" si="56"/>
        <v>393010773</v>
      </c>
      <c r="H224" s="197">
        <f t="shared" si="56"/>
        <v>1760</v>
      </c>
    </row>
    <row r="225" spans="1:8" s="425" customFormat="1" ht="17.100000000000001" customHeight="1" x14ac:dyDescent="0.25">
      <c r="A225" s="576">
        <v>8</v>
      </c>
      <c r="B225" s="196" t="s">
        <v>16</v>
      </c>
      <c r="C225" s="197">
        <f t="shared" ref="C225:H225" si="57">C61</f>
        <v>15</v>
      </c>
      <c r="D225" s="579">
        <f t="shared" si="57"/>
        <v>2448.625</v>
      </c>
      <c r="E225" s="191">
        <f t="shared" si="57"/>
        <v>5623511.0899999999</v>
      </c>
      <c r="F225" s="191">
        <f t="shared" si="57"/>
        <v>26104981690</v>
      </c>
      <c r="G225" s="197">
        <f t="shared" si="57"/>
        <v>768165700.10000002</v>
      </c>
      <c r="H225" s="197">
        <f t="shared" si="57"/>
        <v>1145</v>
      </c>
    </row>
    <row r="226" spans="1:8" s="425" customFormat="1" ht="17.100000000000001" customHeight="1" x14ac:dyDescent="0.25">
      <c r="A226" s="230">
        <v>9</v>
      </c>
      <c r="B226" s="289" t="s">
        <v>380</v>
      </c>
      <c r="C226" s="197">
        <f t="shared" ref="C226:H226" si="58">C71</f>
        <v>2</v>
      </c>
      <c r="D226" s="579">
        <f t="shared" si="58"/>
        <v>1680.45</v>
      </c>
      <c r="E226" s="191">
        <f t="shared" si="58"/>
        <v>5452314</v>
      </c>
      <c r="F226" s="191">
        <f t="shared" si="58"/>
        <v>27297911500</v>
      </c>
      <c r="G226" s="197">
        <f t="shared" si="58"/>
        <v>15246421671</v>
      </c>
      <c r="H226" s="197">
        <f t="shared" si="58"/>
        <v>3980</v>
      </c>
    </row>
    <row r="227" spans="1:8" s="425" customFormat="1" ht="17.100000000000001" customHeight="1" x14ac:dyDescent="0.25">
      <c r="A227" s="576">
        <v>10</v>
      </c>
      <c r="B227" s="289" t="s">
        <v>411</v>
      </c>
      <c r="C227" s="197">
        <f>C80</f>
        <v>3</v>
      </c>
      <c r="D227" s="197">
        <f t="shared" ref="D227:H227" si="59">D80</f>
        <v>1725.8225</v>
      </c>
      <c r="E227" s="197">
        <f t="shared" si="59"/>
        <v>285429.95</v>
      </c>
      <c r="F227" s="197">
        <f t="shared" si="59"/>
        <v>6136743925</v>
      </c>
      <c r="G227" s="197">
        <f t="shared" si="59"/>
        <v>1612942558</v>
      </c>
      <c r="H227" s="197">
        <f t="shared" si="59"/>
        <v>29529</v>
      </c>
    </row>
    <row r="228" spans="1:8" s="425" customFormat="1" ht="17.100000000000001" customHeight="1" x14ac:dyDescent="0.25">
      <c r="A228" s="230">
        <v>11</v>
      </c>
      <c r="B228" s="289" t="s">
        <v>410</v>
      </c>
      <c r="C228" s="197">
        <f>C88</f>
        <v>1</v>
      </c>
      <c r="D228" s="197">
        <f t="shared" ref="D228:H228" si="60">D88</f>
        <v>3620</v>
      </c>
      <c r="E228" s="197">
        <f t="shared" si="60"/>
        <v>627109.57000000007</v>
      </c>
      <c r="F228" s="197">
        <f t="shared" si="60"/>
        <v>10033753120</v>
      </c>
      <c r="G228" s="197">
        <f t="shared" si="60"/>
        <v>10635815059</v>
      </c>
      <c r="H228" s="197">
        <f t="shared" si="60"/>
        <v>2170</v>
      </c>
    </row>
    <row r="229" spans="1:8" s="425" customFormat="1" ht="17.100000000000001" customHeight="1" x14ac:dyDescent="0.25">
      <c r="A229" s="576">
        <v>12</v>
      </c>
      <c r="B229" s="196" t="s">
        <v>19</v>
      </c>
      <c r="C229" s="197">
        <f t="shared" ref="C229:H229" si="61">C102</f>
        <v>0</v>
      </c>
      <c r="D229" s="579">
        <f t="shared" si="61"/>
        <v>0</v>
      </c>
      <c r="E229" s="191">
        <f t="shared" si="61"/>
        <v>590.02</v>
      </c>
      <c r="F229" s="191">
        <f t="shared" si="61"/>
        <v>35991220000</v>
      </c>
      <c r="G229" s="197">
        <f t="shared" si="61"/>
        <v>2231349276</v>
      </c>
      <c r="H229" s="197">
        <f t="shared" si="61"/>
        <v>0</v>
      </c>
    </row>
    <row r="230" spans="1:8" s="425" customFormat="1" ht="17.100000000000001" customHeight="1" x14ac:dyDescent="0.25">
      <c r="A230" s="230">
        <v>13</v>
      </c>
      <c r="B230" s="289" t="s">
        <v>20</v>
      </c>
      <c r="C230" s="197">
        <f t="shared" ref="C230:H230" si="62">C94</f>
        <v>1</v>
      </c>
      <c r="D230" s="579">
        <f t="shared" si="62"/>
        <v>18.898</v>
      </c>
      <c r="E230" s="191">
        <f t="shared" si="62"/>
        <v>5461.56</v>
      </c>
      <c r="F230" s="191">
        <f t="shared" si="62"/>
        <v>17476992</v>
      </c>
      <c r="G230" s="191">
        <f t="shared" si="62"/>
        <v>1038000</v>
      </c>
      <c r="H230" s="197">
        <f t="shared" si="62"/>
        <v>70</v>
      </c>
    </row>
    <row r="231" spans="1:8" s="425" customFormat="1" ht="17.100000000000001" customHeight="1" x14ac:dyDescent="0.25">
      <c r="A231" s="576">
        <v>14</v>
      </c>
      <c r="B231" s="196" t="s">
        <v>28</v>
      </c>
      <c r="C231" s="197">
        <f t="shared" ref="C231:H231" si="63">C110</f>
        <v>7</v>
      </c>
      <c r="D231" s="579">
        <f t="shared" si="63"/>
        <v>1251.6199999999999</v>
      </c>
      <c r="E231" s="197">
        <f t="shared" si="63"/>
        <v>0</v>
      </c>
      <c r="F231" s="197">
        <f t="shared" si="63"/>
        <v>0</v>
      </c>
      <c r="G231" s="191">
        <f t="shared" si="63"/>
        <v>888200</v>
      </c>
      <c r="H231" s="197">
        <f t="shared" si="63"/>
        <v>0</v>
      </c>
    </row>
    <row r="232" spans="1:8" s="425" customFormat="1" ht="17.100000000000001" customHeight="1" x14ac:dyDescent="0.25">
      <c r="A232" s="230">
        <v>15</v>
      </c>
      <c r="B232" s="289" t="s">
        <v>129</v>
      </c>
      <c r="C232" s="197">
        <f t="shared" ref="C232:H232" si="64">C119</f>
        <v>15</v>
      </c>
      <c r="D232" s="579">
        <f t="shared" si="64"/>
        <v>68.860699999999994</v>
      </c>
      <c r="E232" s="191">
        <f t="shared" si="64"/>
        <v>50157.33</v>
      </c>
      <c r="F232" s="191">
        <f t="shared" si="64"/>
        <v>203675616</v>
      </c>
      <c r="G232" s="191">
        <f t="shared" si="64"/>
        <v>1717608</v>
      </c>
      <c r="H232" s="197">
        <f t="shared" si="64"/>
        <v>10</v>
      </c>
    </row>
    <row r="233" spans="1:8" s="425" customFormat="1" ht="17.100000000000001" customHeight="1" x14ac:dyDescent="0.25">
      <c r="A233" s="576">
        <v>16</v>
      </c>
      <c r="B233" s="289" t="s">
        <v>32</v>
      </c>
      <c r="C233" s="197">
        <f t="shared" ref="C233:H233" si="65">C126</f>
        <v>3</v>
      </c>
      <c r="D233" s="579">
        <f t="shared" si="65"/>
        <v>154</v>
      </c>
      <c r="E233" s="197">
        <f t="shared" si="65"/>
        <v>0</v>
      </c>
      <c r="F233" s="197">
        <f t="shared" si="65"/>
        <v>0</v>
      </c>
      <c r="G233" s="197">
        <f t="shared" si="65"/>
        <v>5660200</v>
      </c>
      <c r="H233" s="197">
        <f t="shared" si="65"/>
        <v>0</v>
      </c>
    </row>
    <row r="234" spans="1:8" s="425" customFormat="1" ht="17.100000000000001" customHeight="1" x14ac:dyDescent="0.25">
      <c r="A234" s="230">
        <v>17</v>
      </c>
      <c r="B234" s="289" t="s">
        <v>33</v>
      </c>
      <c r="C234" s="197">
        <f t="shared" ref="C234:H234" si="66">C154</f>
        <v>7</v>
      </c>
      <c r="D234" s="579">
        <f t="shared" si="66"/>
        <v>14633.74</v>
      </c>
      <c r="E234" s="191">
        <f t="shared" si="66"/>
        <v>10347367.609999999</v>
      </c>
      <c r="F234" s="191">
        <f t="shared" si="66"/>
        <v>20090157888</v>
      </c>
      <c r="G234" s="191">
        <f t="shared" si="66"/>
        <v>1584203163</v>
      </c>
      <c r="H234" s="197">
        <f t="shared" si="66"/>
        <v>600</v>
      </c>
    </row>
    <row r="235" spans="1:8" s="425" customFormat="1" ht="17.100000000000001" customHeight="1" x14ac:dyDescent="0.25">
      <c r="A235" s="576">
        <v>18</v>
      </c>
      <c r="B235" s="196" t="s">
        <v>34</v>
      </c>
      <c r="C235" s="197">
        <f t="shared" ref="C235:H235" si="67">C146</f>
        <v>46</v>
      </c>
      <c r="D235" s="579">
        <f t="shared" si="67"/>
        <v>21600.918400000002</v>
      </c>
      <c r="E235" s="191">
        <f t="shared" si="67"/>
        <v>95042211.120000005</v>
      </c>
      <c r="F235" s="191">
        <f t="shared" si="67"/>
        <v>54922510099</v>
      </c>
      <c r="G235" s="191">
        <f t="shared" si="67"/>
        <v>7400295461</v>
      </c>
      <c r="H235" s="197">
        <f t="shared" si="67"/>
        <v>5758</v>
      </c>
    </row>
    <row r="236" spans="1:8" s="425" customFormat="1" ht="17.100000000000001" customHeight="1" x14ac:dyDescent="0.25">
      <c r="A236" s="230">
        <v>19</v>
      </c>
      <c r="B236" s="196" t="s">
        <v>35</v>
      </c>
      <c r="C236" s="197">
        <f t="shared" ref="C236:H236" si="68">C161</f>
        <v>2</v>
      </c>
      <c r="D236" s="579">
        <f t="shared" si="68"/>
        <v>36.120000000000005</v>
      </c>
      <c r="E236" s="191">
        <f t="shared" si="68"/>
        <v>0</v>
      </c>
      <c r="F236" s="191">
        <f t="shared" si="68"/>
        <v>0</v>
      </c>
      <c r="G236" s="191">
        <f t="shared" si="68"/>
        <v>185280</v>
      </c>
      <c r="H236" s="197">
        <f t="shared" si="68"/>
        <v>0</v>
      </c>
    </row>
    <row r="237" spans="1:8" s="425" customFormat="1" ht="17.100000000000001" customHeight="1" x14ac:dyDescent="0.25">
      <c r="A237" s="576">
        <v>20</v>
      </c>
      <c r="B237" s="196" t="s">
        <v>41</v>
      </c>
      <c r="C237" s="197">
        <f t="shared" ref="C237:H237" si="69">C167</f>
        <v>1</v>
      </c>
      <c r="D237" s="579">
        <f t="shared" si="69"/>
        <v>1370.37</v>
      </c>
      <c r="E237" s="191">
        <f t="shared" si="69"/>
        <v>1260662.1000000001</v>
      </c>
      <c r="F237" s="191">
        <f t="shared" si="69"/>
        <v>2647390410</v>
      </c>
      <c r="G237" s="191">
        <f t="shared" si="69"/>
        <v>1448881476</v>
      </c>
      <c r="H237" s="197">
        <f t="shared" si="69"/>
        <v>980</v>
      </c>
    </row>
    <row r="238" spans="1:8" s="425" customFormat="1" ht="17.100000000000001" customHeight="1" x14ac:dyDescent="0.25">
      <c r="A238" s="230">
        <v>21</v>
      </c>
      <c r="B238" s="289" t="s">
        <v>42</v>
      </c>
      <c r="C238" s="197">
        <f t="shared" ref="C238:H238" si="70">C175</f>
        <v>4</v>
      </c>
      <c r="D238" s="579">
        <f t="shared" si="70"/>
        <v>625.35</v>
      </c>
      <c r="E238" s="191">
        <f t="shared" si="70"/>
        <v>727.37</v>
      </c>
      <c r="F238" s="191">
        <f t="shared" si="70"/>
        <v>1054686.5</v>
      </c>
      <c r="G238" s="191">
        <f t="shared" si="70"/>
        <v>960700</v>
      </c>
      <c r="H238" s="197">
        <f t="shared" si="70"/>
        <v>30</v>
      </c>
    </row>
    <row r="239" spans="1:8" s="425" customFormat="1" ht="17.100000000000001" customHeight="1" x14ac:dyDescent="0.25">
      <c r="A239" s="576">
        <v>22</v>
      </c>
      <c r="B239" s="289" t="s">
        <v>44</v>
      </c>
      <c r="C239" s="197">
        <f t="shared" ref="C239:H239" si="71">C183</f>
        <v>18</v>
      </c>
      <c r="D239" s="579">
        <f t="shared" si="71"/>
        <v>173.85500000000002</v>
      </c>
      <c r="E239" s="191">
        <f t="shared" si="71"/>
        <v>37163.53</v>
      </c>
      <c r="F239" s="191">
        <f t="shared" si="71"/>
        <v>20335796.18</v>
      </c>
      <c r="G239" s="191">
        <f t="shared" si="71"/>
        <v>3375030</v>
      </c>
      <c r="H239" s="197">
        <f t="shared" si="71"/>
        <v>55</v>
      </c>
    </row>
    <row r="240" spans="1:8" s="425" customFormat="1" ht="17.100000000000001" customHeight="1" x14ac:dyDescent="0.25">
      <c r="A240" s="230">
        <v>23</v>
      </c>
      <c r="B240" s="289" t="s">
        <v>46</v>
      </c>
      <c r="C240" s="197">
        <f t="shared" ref="C240:H240" si="72">C190</f>
        <v>3</v>
      </c>
      <c r="D240" s="579">
        <f t="shared" si="72"/>
        <v>13.51</v>
      </c>
      <c r="E240" s="191">
        <f t="shared" si="72"/>
        <v>0</v>
      </c>
      <c r="F240" s="191">
        <f t="shared" si="72"/>
        <v>0</v>
      </c>
      <c r="G240" s="191">
        <f t="shared" si="72"/>
        <v>0</v>
      </c>
      <c r="H240" s="197">
        <f t="shared" si="72"/>
        <v>0</v>
      </c>
    </row>
    <row r="241" spans="1:15" s="425" customFormat="1" ht="17.100000000000001" customHeight="1" x14ac:dyDescent="0.25">
      <c r="A241" s="576">
        <v>24</v>
      </c>
      <c r="B241" s="196" t="s">
        <v>47</v>
      </c>
      <c r="C241" s="197">
        <f t="shared" ref="C241:H241" si="73">C199</f>
        <v>12</v>
      </c>
      <c r="D241" s="579">
        <f t="shared" si="73"/>
        <v>253.28</v>
      </c>
      <c r="E241" s="191">
        <f t="shared" si="73"/>
        <v>91292.32</v>
      </c>
      <c r="F241" s="191">
        <f t="shared" si="73"/>
        <v>120024738.19999999</v>
      </c>
      <c r="G241" s="191">
        <f t="shared" si="73"/>
        <v>11389396</v>
      </c>
      <c r="H241" s="197">
        <f t="shared" si="73"/>
        <v>220</v>
      </c>
    </row>
    <row r="242" spans="1:15" s="425" customFormat="1" ht="17.100000000000001" customHeight="1" x14ac:dyDescent="0.25">
      <c r="A242" s="576"/>
      <c r="B242" s="196" t="s">
        <v>458</v>
      </c>
      <c r="C242" s="197"/>
      <c r="D242" s="579"/>
      <c r="E242" s="191"/>
      <c r="F242" s="191"/>
      <c r="G242" s="191">
        <f>G208</f>
        <v>0</v>
      </c>
      <c r="H242" s="197"/>
    </row>
    <row r="243" spans="1:15" s="425" customFormat="1" ht="17.100000000000001" customHeight="1" x14ac:dyDescent="0.25">
      <c r="A243" s="581"/>
      <c r="B243" s="285" t="s">
        <v>49</v>
      </c>
      <c r="C243" s="286">
        <f>SUM(C218:C242)</f>
        <v>148</v>
      </c>
      <c r="D243" s="286">
        <f t="shared" ref="D243:H243" si="74">SUM(D218:D242)</f>
        <v>50582.219600000004</v>
      </c>
      <c r="E243" s="286">
        <f t="shared" si="74"/>
        <v>119931917.56999999</v>
      </c>
      <c r="F243" s="733">
        <f t="shared" si="74"/>
        <v>183864216460.88</v>
      </c>
      <c r="G243" s="286">
        <f t="shared" si="74"/>
        <v>41346428851.099998</v>
      </c>
      <c r="H243" s="286">
        <f t="shared" si="74"/>
        <v>46308</v>
      </c>
      <c r="J243" s="425">
        <f>'Major Minerals'!C250</f>
        <v>148</v>
      </c>
      <c r="K243" s="689">
        <f>'Major Minerals'!D250</f>
        <v>50582.219600000004</v>
      </c>
      <c r="L243" s="425">
        <f>'Major Minerals'!E250</f>
        <v>119931917.56999999</v>
      </c>
      <c r="M243" s="425">
        <f>'Major Minerals'!F250</f>
        <v>183864216460.88</v>
      </c>
      <c r="N243" s="425">
        <f>'Major Minerals'!G250</f>
        <v>41346428851.099998</v>
      </c>
      <c r="O243" s="425">
        <f>'Major Minerals'!H250</f>
        <v>46308</v>
      </c>
    </row>
    <row r="244" spans="1:15" x14ac:dyDescent="0.25">
      <c r="J244" s="130">
        <f>C243-J243</f>
        <v>0</v>
      </c>
      <c r="K244" s="138">
        <f>D243-K243</f>
        <v>0</v>
      </c>
      <c r="L244" s="130">
        <f t="shared" ref="L244:N244" si="75">E243-L243</f>
        <v>0</v>
      </c>
      <c r="M244" s="138">
        <f t="shared" si="75"/>
        <v>0</v>
      </c>
      <c r="N244" s="130">
        <f t="shared" si="75"/>
        <v>0</v>
      </c>
      <c r="O244" s="130">
        <f>H243-O243</f>
        <v>0</v>
      </c>
    </row>
    <row r="245" spans="1:15" x14ac:dyDescent="0.25">
      <c r="B245" s="163" t="s">
        <v>278</v>
      </c>
      <c r="C245" s="130">
        <f>'Office Major'!C271</f>
        <v>148</v>
      </c>
      <c r="D245" s="130">
        <f>'Office Major'!D271</f>
        <v>50582.219599999997</v>
      </c>
      <c r="E245" s="130">
        <f>'Office Major'!E271</f>
        <v>119931917.56999999</v>
      </c>
      <c r="F245" s="138">
        <f>'Office Major'!F271</f>
        <v>183864216460.88</v>
      </c>
      <c r="G245" s="130">
        <f>'Office Major'!G271</f>
        <v>41346428851.099998</v>
      </c>
      <c r="H245" s="130">
        <f>'Office Major'!H271</f>
        <v>46308</v>
      </c>
    </row>
    <row r="246" spans="1:15" x14ac:dyDescent="0.25">
      <c r="B246" s="163"/>
      <c r="F246" s="138"/>
    </row>
    <row r="247" spans="1:15" x14ac:dyDescent="0.25">
      <c r="B247" s="163" t="s">
        <v>413</v>
      </c>
      <c r="C247" s="130">
        <f>'Major Minerals'!C250</f>
        <v>148</v>
      </c>
      <c r="D247" s="130">
        <f>'Major Minerals'!D250</f>
        <v>50582.219600000004</v>
      </c>
      <c r="E247" s="130">
        <f>'Major Minerals'!E250</f>
        <v>119931917.56999999</v>
      </c>
      <c r="F247" s="138">
        <f>'Major Minerals'!F250</f>
        <v>183864216460.88</v>
      </c>
      <c r="G247" s="130">
        <f>'Major Minerals'!G250</f>
        <v>41346428851.099998</v>
      </c>
      <c r="H247" s="130">
        <f>'Major Minerals'!H250</f>
        <v>46308</v>
      </c>
    </row>
    <row r="249" spans="1:15" x14ac:dyDescent="0.25">
      <c r="B249" s="163" t="s">
        <v>412</v>
      </c>
      <c r="C249" s="136">
        <f>Distt.Major!C225</f>
        <v>148</v>
      </c>
      <c r="D249" s="136">
        <f>Distt.Major!D225</f>
        <v>50582.219600000011</v>
      </c>
      <c r="E249" s="136">
        <f>Distt.Major!E225</f>
        <v>119931917.56999999</v>
      </c>
      <c r="F249" s="136">
        <f>Distt.Major!F225</f>
        <v>183864216460.88</v>
      </c>
      <c r="G249" s="136">
        <f>Distt.Major!G225</f>
        <v>41346428851.099998</v>
      </c>
      <c r="H249" s="136">
        <f>Distt.Major!H225</f>
        <v>46308</v>
      </c>
    </row>
    <row r="251" spans="1:15" x14ac:dyDescent="0.25">
      <c r="B251" s="163"/>
      <c r="C251" s="572">
        <f>C249-C247</f>
        <v>0</v>
      </c>
      <c r="D251" s="572">
        <f>D249-D247</f>
        <v>0</v>
      </c>
      <c r="E251" s="572">
        <f t="shared" ref="E251:G251" si="76">E249-E247</f>
        <v>0</v>
      </c>
      <c r="F251" s="572">
        <f t="shared" si="76"/>
        <v>0</v>
      </c>
      <c r="G251" s="572">
        <f t="shared" si="76"/>
        <v>0</v>
      </c>
      <c r="H251" s="572">
        <f>H249-H247</f>
        <v>0</v>
      </c>
    </row>
  </sheetData>
  <mergeCells count="108">
    <mergeCell ref="A53:H53"/>
    <mergeCell ref="A44:B44"/>
    <mergeCell ref="A46:H46"/>
    <mergeCell ref="A47:A48"/>
    <mergeCell ref="B47:B48"/>
    <mergeCell ref="A51:B51"/>
    <mergeCell ref="A1:H1"/>
    <mergeCell ref="A2:H2"/>
    <mergeCell ref="A3:H3"/>
    <mergeCell ref="A38:H38"/>
    <mergeCell ref="A39:A40"/>
    <mergeCell ref="B39:B40"/>
    <mergeCell ref="A32:H32"/>
    <mergeCell ref="A33:A34"/>
    <mergeCell ref="B33:B34"/>
    <mergeCell ref="A36:B36"/>
    <mergeCell ref="A12:H12"/>
    <mergeCell ref="A14:A15"/>
    <mergeCell ref="B14:B15"/>
    <mergeCell ref="A17:B17"/>
    <mergeCell ref="A29:B29"/>
    <mergeCell ref="A25:H25"/>
    <mergeCell ref="B20:B21"/>
    <mergeCell ref="A23:B23"/>
    <mergeCell ref="A26:A27"/>
    <mergeCell ref="B26:B27"/>
    <mergeCell ref="A19:H19"/>
    <mergeCell ref="A20:A21"/>
    <mergeCell ref="D104:E104"/>
    <mergeCell ref="A97:A98"/>
    <mergeCell ref="B97:B98"/>
    <mergeCell ref="A102:B102"/>
    <mergeCell ref="D96:E96"/>
    <mergeCell ref="A54:A55"/>
    <mergeCell ref="B54:B55"/>
    <mergeCell ref="A61:B61"/>
    <mergeCell ref="A63:H63"/>
    <mergeCell ref="A64:A65"/>
    <mergeCell ref="B64:B65"/>
    <mergeCell ref="A71:B71"/>
    <mergeCell ref="A90:H90"/>
    <mergeCell ref="A91:A92"/>
    <mergeCell ref="B91:B92"/>
    <mergeCell ref="A94:B94"/>
    <mergeCell ref="A73:H73"/>
    <mergeCell ref="A75:A76"/>
    <mergeCell ref="B75:B76"/>
    <mergeCell ref="A80:B80"/>
    <mergeCell ref="A105:A106"/>
    <mergeCell ref="B105:B106"/>
    <mergeCell ref="A110:B110"/>
    <mergeCell ref="A112:H112"/>
    <mergeCell ref="A113:A114"/>
    <mergeCell ref="B113:B114"/>
    <mergeCell ref="A119:B119"/>
    <mergeCell ref="A121:H121"/>
    <mergeCell ref="A122:A123"/>
    <mergeCell ref="B157:B158"/>
    <mergeCell ref="A161:B161"/>
    <mergeCell ref="A129:A130"/>
    <mergeCell ref="B129:B130"/>
    <mergeCell ref="A146:B146"/>
    <mergeCell ref="A148:H148"/>
    <mergeCell ref="A149:A150"/>
    <mergeCell ref="B149:B150"/>
    <mergeCell ref="A128:H128"/>
    <mergeCell ref="A214:H214"/>
    <mergeCell ref="A216:A217"/>
    <mergeCell ref="B216:B217"/>
    <mergeCell ref="A199:B199"/>
    <mergeCell ref="A212:H212"/>
    <mergeCell ref="A183:B183"/>
    <mergeCell ref="A202:H202"/>
    <mergeCell ref="A203:A204"/>
    <mergeCell ref="B203:B204"/>
    <mergeCell ref="A208:B208"/>
    <mergeCell ref="A213:H213"/>
    <mergeCell ref="A186:A187"/>
    <mergeCell ref="B186:B187"/>
    <mergeCell ref="A190:B190"/>
    <mergeCell ref="D192:E192"/>
    <mergeCell ref="A193:A194"/>
    <mergeCell ref="B193:B194"/>
    <mergeCell ref="D185:E185"/>
    <mergeCell ref="A5:H5"/>
    <mergeCell ref="A7:A8"/>
    <mergeCell ref="B7:B8"/>
    <mergeCell ref="A10:B10"/>
    <mergeCell ref="A178:A179"/>
    <mergeCell ref="B178:B179"/>
    <mergeCell ref="A154:B154"/>
    <mergeCell ref="A156:H156"/>
    <mergeCell ref="A157:A158"/>
    <mergeCell ref="A175:B175"/>
    <mergeCell ref="A170:A171"/>
    <mergeCell ref="B170:B171"/>
    <mergeCell ref="B122:B123"/>
    <mergeCell ref="A164:A165"/>
    <mergeCell ref="B164:B165"/>
    <mergeCell ref="A167:B167"/>
    <mergeCell ref="D169:E169"/>
    <mergeCell ref="D177:E177"/>
    <mergeCell ref="A82:H82"/>
    <mergeCell ref="A83:A84"/>
    <mergeCell ref="B83:B84"/>
    <mergeCell ref="A88:B88"/>
    <mergeCell ref="A126:B126"/>
    <mergeCell ref="D163:E16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10</vt:i4>
      </vt:variant>
    </vt:vector>
  </HeadingPairs>
  <TitlesOfParts>
    <vt:vector size="31" baseType="lpstr">
      <vt:lpstr>Major Front</vt:lpstr>
      <vt:lpstr>Minor Front</vt:lpstr>
      <vt:lpstr>Major Minerals</vt:lpstr>
      <vt:lpstr>Minor Minerals</vt:lpstr>
      <vt:lpstr>Office Major</vt:lpstr>
      <vt:lpstr>Office Minor</vt:lpstr>
      <vt:lpstr>Distt.Major</vt:lpstr>
      <vt:lpstr>Distt.Minor</vt:lpstr>
      <vt:lpstr>Distt. Major Minerals</vt:lpstr>
      <vt:lpstr>Distt. Minor Minerals</vt:lpstr>
      <vt:lpstr>Categorywise</vt:lpstr>
      <vt:lpstr>Cerclewise  ML QL</vt:lpstr>
      <vt:lpstr>Distt. Lease</vt:lpstr>
      <vt:lpstr>Revenue Major Minor</vt:lpstr>
      <vt:lpstr>QL</vt:lpstr>
      <vt:lpstr>8A</vt:lpstr>
      <vt:lpstr>ML QL STP WO</vt:lpstr>
      <vt:lpstr>Sheet1</vt:lpstr>
      <vt:lpstr>Sheet2</vt:lpstr>
      <vt:lpstr>Sheet3</vt:lpstr>
      <vt:lpstr>Sheet4</vt:lpstr>
      <vt:lpstr>'Cerclewise  ML QL'!Print_Area</vt:lpstr>
      <vt:lpstr>'Distt. Minor Minerals'!Print_Area</vt:lpstr>
      <vt:lpstr>Distt.Major!Print_Area</vt:lpstr>
      <vt:lpstr>Distt.Minor!Print_Area</vt:lpstr>
      <vt:lpstr>'Major Front'!Print_Area</vt:lpstr>
      <vt:lpstr>'Major Minerals'!Print_Area</vt:lpstr>
      <vt:lpstr>'Minor Front'!Print_Area</vt:lpstr>
      <vt:lpstr>'Minor Minerals'!Print_Area</vt:lpstr>
      <vt:lpstr>'Office Major'!Print_Area</vt:lpstr>
      <vt:lpstr>'Office Minor'!Print_Area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2026-08-31T11:59:29Z</dcterms:modified>
</cp:coreProperties>
</file>